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xr:revisionPtr revIDLastSave="0" documentId="13_ncr:1_{BA3C7605-4CA3-4DCF-8F7E-5488946B275F}" xr6:coauthVersionLast="47" xr6:coauthVersionMax="47" xr10:uidLastSave="{00000000-0000-0000-0000-000000000000}"/>
  <bookViews>
    <workbookView xWindow="-108" yWindow="-108" windowWidth="23256" windowHeight="13896" activeTab="1" xr2:uid="{00000000-000D-0000-FFFF-FFFF00000000}"/>
  </bookViews>
  <sheets>
    <sheet name="比較" sheetId="19" r:id="rId1"/>
    <sheet name="2023" sheetId="13" r:id="rId2"/>
    <sheet name="居場所2023" sheetId="5" r:id="rId3"/>
    <sheet name="空き家2023" sheetId="2" r:id="rId4"/>
    <sheet name="交流2023" sheetId="7" r:id="rId5"/>
    <sheet name="学用服2023" sheetId="20" r:id="rId6"/>
    <sheet name="農業2023" sheetId="21" r:id="rId7"/>
    <sheet name="映像2023" sheetId="22" r:id="rId8"/>
    <sheet name="施策2023" sheetId="23" r:id="rId9"/>
    <sheet name="その他2023" sheetId="9" r:id="rId10"/>
    <sheet name="科目例" sheetId="10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3" l="1"/>
  <c r="G25" i="13"/>
  <c r="H25" i="13"/>
  <c r="I25" i="13"/>
  <c r="J25" i="13"/>
  <c r="K25" i="13"/>
  <c r="L25" i="13"/>
  <c r="M25" i="13"/>
  <c r="E25" i="13"/>
  <c r="F55" i="13"/>
  <c r="G55" i="13"/>
  <c r="H55" i="13"/>
  <c r="I55" i="13"/>
  <c r="J55" i="13"/>
  <c r="K55" i="13"/>
  <c r="L55" i="13"/>
  <c r="M55" i="13"/>
  <c r="E55" i="13"/>
  <c r="N50" i="13"/>
  <c r="N18" i="13"/>
  <c r="N17" i="13"/>
  <c r="N16" i="13"/>
  <c r="N15" i="13"/>
  <c r="J52" i="13"/>
  <c r="J22" i="13"/>
  <c r="K52" i="13"/>
  <c r="I52" i="13"/>
  <c r="H52" i="13"/>
  <c r="K22" i="13"/>
  <c r="I22" i="13"/>
  <c r="H22" i="13"/>
  <c r="F16" i="23"/>
  <c r="E16" i="23"/>
  <c r="G15" i="23"/>
  <c r="G14" i="23"/>
  <c r="G16" i="23" s="1"/>
  <c r="F9" i="23"/>
  <c r="E9" i="23"/>
  <c r="G8" i="23"/>
  <c r="G7" i="23"/>
  <c r="G6" i="23"/>
  <c r="G5" i="23"/>
  <c r="F17" i="22"/>
  <c r="E17" i="22"/>
  <c r="G16" i="22"/>
  <c r="G15" i="22"/>
  <c r="G14" i="22"/>
  <c r="G17" i="22" s="1"/>
  <c r="F9" i="22"/>
  <c r="E9" i="22"/>
  <c r="G8" i="22"/>
  <c r="G7" i="22"/>
  <c r="G6" i="22"/>
  <c r="G5" i="22"/>
  <c r="G15" i="21"/>
  <c r="F20" i="21"/>
  <c r="E20" i="21"/>
  <c r="G19" i="21"/>
  <c r="G18" i="21"/>
  <c r="G17" i="21"/>
  <c r="G16" i="21"/>
  <c r="G14" i="21"/>
  <c r="G20" i="21" s="1"/>
  <c r="F9" i="21"/>
  <c r="G8" i="21"/>
  <c r="G7" i="21"/>
  <c r="G6" i="21"/>
  <c r="G5" i="21"/>
  <c r="F8" i="20"/>
  <c r="F20" i="20"/>
  <c r="G20" i="20"/>
  <c r="E20" i="20"/>
  <c r="E11" i="20"/>
  <c r="G7" i="20"/>
  <c r="F6" i="20"/>
  <c r="E6" i="20"/>
  <c r="G6" i="20" s="1"/>
  <c r="E7" i="7"/>
  <c r="G19" i="20"/>
  <c r="G18" i="20"/>
  <c r="G17" i="20"/>
  <c r="G16" i="20"/>
  <c r="G10" i="20"/>
  <c r="G9" i="20"/>
  <c r="E8" i="20"/>
  <c r="G5" i="20"/>
  <c r="E27" i="5"/>
  <c r="G36" i="5"/>
  <c r="E24" i="5"/>
  <c r="E44" i="2"/>
  <c r="E42" i="2"/>
  <c r="E40" i="2"/>
  <c r="E39" i="2"/>
  <c r="E35" i="2"/>
  <c r="E33" i="2"/>
  <c r="E32" i="2"/>
  <c r="E29" i="2"/>
  <c r="E28" i="2"/>
  <c r="N10" i="13"/>
  <c r="M52" i="13"/>
  <c r="N51" i="13"/>
  <c r="N49" i="13"/>
  <c r="N48" i="13"/>
  <c r="N47" i="13"/>
  <c r="N46" i="13"/>
  <c r="N45" i="13"/>
  <c r="N44" i="13"/>
  <c r="N43" i="13"/>
  <c r="N42" i="13"/>
  <c r="N41" i="13"/>
  <c r="N40" i="13"/>
  <c r="N39" i="13"/>
  <c r="N38" i="13"/>
  <c r="N37" i="13"/>
  <c r="N36" i="13"/>
  <c r="N35" i="13"/>
  <c r="N34" i="13"/>
  <c r="N33" i="13"/>
  <c r="N32" i="13"/>
  <c r="N31" i="13"/>
  <c r="N30" i="13"/>
  <c r="N29" i="13"/>
  <c r="N28" i="13"/>
  <c r="N27" i="13"/>
  <c r="N26" i="13"/>
  <c r="M22" i="13"/>
  <c r="N21" i="13"/>
  <c r="N7" i="13"/>
  <c r="N8" i="13"/>
  <c r="N9" i="13"/>
  <c r="N11" i="13"/>
  <c r="N12" i="13"/>
  <c r="N13" i="13"/>
  <c r="N14" i="13"/>
  <c r="N19" i="13"/>
  <c r="N20" i="13"/>
  <c r="N6" i="13"/>
  <c r="N5" i="13"/>
  <c r="E19" i="5"/>
  <c r="E23" i="9"/>
  <c r="F6" i="9"/>
  <c r="E6" i="9"/>
  <c r="G7" i="9"/>
  <c r="E6" i="5"/>
  <c r="F6" i="5"/>
  <c r="F34" i="5"/>
  <c r="F32" i="5" s="1"/>
  <c r="F31" i="5"/>
  <c r="F30" i="5"/>
  <c r="F22" i="5"/>
  <c r="F21" i="5"/>
  <c r="F20" i="5"/>
  <c r="N22" i="13" l="1"/>
  <c r="J56" i="13"/>
  <c r="I56" i="13"/>
  <c r="H56" i="13"/>
  <c r="K56" i="13"/>
  <c r="G9" i="23"/>
  <c r="G9" i="22"/>
  <c r="G9" i="21"/>
  <c r="E9" i="21"/>
  <c r="F11" i="20"/>
  <c r="G8" i="20"/>
  <c r="G11" i="20" s="1"/>
  <c r="M56" i="13"/>
  <c r="G6" i="5"/>
  <c r="F50" i="2"/>
  <c r="F51" i="2"/>
  <c r="F53" i="2"/>
  <c r="F8" i="9"/>
  <c r="F12" i="9" s="1"/>
  <c r="E8" i="9"/>
  <c r="E12" i="9" s="1"/>
  <c r="G10" i="9"/>
  <c r="F29" i="5"/>
  <c r="F9" i="5"/>
  <c r="F12" i="5" s="1"/>
  <c r="E9" i="5"/>
  <c r="G8" i="5"/>
  <c r="G7" i="5"/>
  <c r="E34" i="5"/>
  <c r="E32" i="5" s="1"/>
  <c r="G33" i="5"/>
  <c r="E31" i="5"/>
  <c r="G31" i="5" s="1"/>
  <c r="E30" i="5"/>
  <c r="E28" i="5"/>
  <c r="E22" i="5"/>
  <c r="E21" i="5"/>
  <c r="G21" i="5" s="1"/>
  <c r="E20" i="5"/>
  <c r="G23" i="5"/>
  <c r="E41" i="2"/>
  <c r="G43" i="2"/>
  <c r="F41" i="2"/>
  <c r="F45" i="2" s="1"/>
  <c r="G44" i="2"/>
  <c r="G40" i="2"/>
  <c r="G39" i="2"/>
  <c r="G32" i="2"/>
  <c r="G35" i="2"/>
  <c r="F30" i="2"/>
  <c r="G36" i="2"/>
  <c r="G31" i="2"/>
  <c r="E23" i="2"/>
  <c r="G25" i="2"/>
  <c r="F23" i="2"/>
  <c r="F54" i="2" s="1"/>
  <c r="F19" i="2"/>
  <c r="F26" i="2" s="1"/>
  <c r="G20" i="2"/>
  <c r="G21" i="2"/>
  <c r="E17" i="2"/>
  <c r="F12" i="2"/>
  <c r="E9" i="2"/>
  <c r="G11" i="2"/>
  <c r="G10" i="2"/>
  <c r="G7" i="2"/>
  <c r="G8" i="2"/>
  <c r="E6" i="2"/>
  <c r="E12" i="2" l="1"/>
  <c r="E30" i="2"/>
  <c r="G6" i="9"/>
  <c r="E53" i="2"/>
  <c r="G53" i="2" s="1"/>
  <c r="F52" i="2"/>
  <c r="F55" i="2" s="1"/>
  <c r="E51" i="2"/>
  <c r="G51" i="2" s="1"/>
  <c r="G42" i="2"/>
  <c r="F18" i="5"/>
  <c r="F38" i="5" s="1"/>
  <c r="E50" i="2"/>
  <c r="G50" i="2" s="1"/>
  <c r="G22" i="5"/>
  <c r="G20" i="5"/>
  <c r="G19" i="5"/>
  <c r="E12" i="5"/>
  <c r="G34" i="5"/>
  <c r="E29" i="5"/>
  <c r="G30" i="5"/>
  <c r="E18" i="5"/>
  <c r="G41" i="2"/>
  <c r="G45" i="2" s="1"/>
  <c r="E45" i="2"/>
  <c r="F37" i="2"/>
  <c r="F46" i="2" s="1"/>
  <c r="G30" i="2"/>
  <c r="E34" i="2"/>
  <c r="E54" i="2" s="1"/>
  <c r="G54" i="2" s="1"/>
  <c r="E19" i="2"/>
  <c r="G24" i="2"/>
  <c r="F25" i="19"/>
  <c r="F26" i="19"/>
  <c r="E43" i="19"/>
  <c r="F42" i="19"/>
  <c r="F41" i="19"/>
  <c r="F40" i="19"/>
  <c r="F39" i="19"/>
  <c r="F38" i="19"/>
  <c r="F37" i="19"/>
  <c r="F36" i="19"/>
  <c r="F35" i="19"/>
  <c r="F34" i="19"/>
  <c r="F33" i="19"/>
  <c r="F32" i="19"/>
  <c r="F31" i="19"/>
  <c r="F30" i="19"/>
  <c r="F29" i="19"/>
  <c r="F28" i="19"/>
  <c r="F27" i="19"/>
  <c r="F24" i="19"/>
  <c r="F23" i="19"/>
  <c r="F22" i="19"/>
  <c r="F21" i="19"/>
  <c r="F20" i="19"/>
  <c r="F19" i="19"/>
  <c r="F18" i="19"/>
  <c r="F6" i="19"/>
  <c r="F13" i="19"/>
  <c r="F12" i="19"/>
  <c r="F11" i="19"/>
  <c r="F10" i="19"/>
  <c r="F9" i="19"/>
  <c r="F8" i="19"/>
  <c r="F7" i="19"/>
  <c r="F5" i="19"/>
  <c r="D43" i="19"/>
  <c r="E14" i="19"/>
  <c r="D14" i="19"/>
  <c r="E26" i="2" l="1"/>
  <c r="E52" i="2"/>
  <c r="G52" i="2" s="1"/>
  <c r="G55" i="2" s="1"/>
  <c r="G18" i="5"/>
  <c r="E38" i="5"/>
  <c r="G34" i="2"/>
  <c r="E37" i="2"/>
  <c r="D47" i="19"/>
  <c r="F43" i="19"/>
  <c r="E47" i="19"/>
  <c r="F14" i="19"/>
  <c r="E46" i="2" l="1"/>
  <c r="E55" i="2"/>
  <c r="F47" i="19"/>
  <c r="L52" i="13" l="1"/>
  <c r="G52" i="13"/>
  <c r="F52" i="13"/>
  <c r="E52" i="13"/>
  <c r="L22" i="13"/>
  <c r="G22" i="13"/>
  <c r="F22" i="13"/>
  <c r="E22" i="13"/>
  <c r="F23" i="9"/>
  <c r="G22" i="9"/>
  <c r="G21" i="9"/>
  <c r="G20" i="9"/>
  <c r="G19" i="9"/>
  <c r="G18" i="9"/>
  <c r="G17" i="9"/>
  <c r="G11" i="9"/>
  <c r="G9" i="9"/>
  <c r="G8" i="9"/>
  <c r="G12" i="9" s="1"/>
  <c r="G5" i="9"/>
  <c r="F21" i="7"/>
  <c r="E21" i="7"/>
  <c r="G20" i="7"/>
  <c r="G19" i="7"/>
  <c r="G18" i="7"/>
  <c r="G17" i="7"/>
  <c r="G16" i="7"/>
  <c r="G15" i="7"/>
  <c r="F10" i="7"/>
  <c r="E10" i="7"/>
  <c r="G9" i="7"/>
  <c r="G7" i="7"/>
  <c r="G6" i="7"/>
  <c r="G5" i="7"/>
  <c r="L56" i="13" l="1"/>
  <c r="F56" i="13"/>
  <c r="G23" i="9"/>
  <c r="G56" i="13"/>
  <c r="E56" i="13"/>
  <c r="N52" i="13"/>
  <c r="N56" i="13" s="1"/>
  <c r="G21" i="7"/>
  <c r="G10" i="7"/>
  <c r="G37" i="5"/>
  <c r="G35" i="5"/>
  <c r="G32" i="5"/>
  <c r="G29" i="5"/>
  <c r="G28" i="5"/>
  <c r="G27" i="5"/>
  <c r="G24" i="5"/>
  <c r="G17" i="5"/>
  <c r="G11" i="5"/>
  <c r="G10" i="5"/>
  <c r="G9" i="5"/>
  <c r="G5" i="5"/>
  <c r="G38" i="5" l="1"/>
  <c r="G12" i="5"/>
  <c r="G33" i="2"/>
  <c r="G29" i="2"/>
  <c r="G28" i="2"/>
  <c r="G23" i="2"/>
  <c r="G22" i="2"/>
  <c r="G19" i="2"/>
  <c r="G18" i="2"/>
  <c r="G17" i="2"/>
  <c r="G9" i="2"/>
  <c r="G6" i="2"/>
  <c r="G12" i="2" l="1"/>
  <c r="G37" i="2"/>
  <c r="G26" i="2"/>
  <c r="G46" i="2" l="1"/>
</calcChain>
</file>

<file path=xl/sharedStrings.xml><?xml version="1.0" encoding="utf-8"?>
<sst xmlns="http://schemas.openxmlformats.org/spreadsheetml/2006/main" count="499" uniqueCount="170">
  <si>
    <t>収入</t>
    <rPh sb="0" eb="2">
      <t>シュウニュウ</t>
    </rPh>
    <phoneticPr fontId="1"/>
  </si>
  <si>
    <t>項目</t>
    <rPh sb="0" eb="2">
      <t>コウモク</t>
    </rPh>
    <phoneticPr fontId="1"/>
  </si>
  <si>
    <t>細目</t>
    <rPh sb="0" eb="2">
      <t>サイモク</t>
    </rPh>
    <phoneticPr fontId="1"/>
  </si>
  <si>
    <t>本年</t>
    <rPh sb="0" eb="2">
      <t>ホンネン</t>
    </rPh>
    <phoneticPr fontId="1"/>
  </si>
  <si>
    <t>前年</t>
    <rPh sb="0" eb="2">
      <t>ゼンネン</t>
    </rPh>
    <phoneticPr fontId="1"/>
  </si>
  <si>
    <t>比較</t>
    <rPh sb="0" eb="2">
      <t>ヒカク</t>
    </rPh>
    <phoneticPr fontId="1"/>
  </si>
  <si>
    <t>摘要</t>
    <rPh sb="0" eb="2">
      <t>テキヨウ</t>
    </rPh>
    <phoneticPr fontId="1"/>
  </si>
  <si>
    <t>事業収入</t>
    <rPh sb="0" eb="2">
      <t>ジギョウ</t>
    </rPh>
    <rPh sb="2" eb="4">
      <t>シュウニュウ</t>
    </rPh>
    <phoneticPr fontId="1"/>
  </si>
  <si>
    <t>見守り</t>
    <rPh sb="0" eb="2">
      <t>ミマモ</t>
    </rPh>
    <phoneticPr fontId="1"/>
  </si>
  <si>
    <t>管理</t>
    <rPh sb="0" eb="2">
      <t>カンリ</t>
    </rPh>
    <phoneticPr fontId="1"/>
  </si>
  <si>
    <t>計</t>
    <rPh sb="0" eb="1">
      <t>ケイ</t>
    </rPh>
    <phoneticPr fontId="1"/>
  </si>
  <si>
    <t>支出</t>
    <rPh sb="0" eb="2">
      <t>シシュツ</t>
    </rPh>
    <phoneticPr fontId="1"/>
  </si>
  <si>
    <t>旅費交通費</t>
    <rPh sb="0" eb="5">
      <t>リョヒコウツウヒ</t>
    </rPh>
    <phoneticPr fontId="1"/>
  </si>
  <si>
    <t>通信運搬費</t>
    <rPh sb="0" eb="5">
      <t>ツウシンウンパンヒ</t>
    </rPh>
    <phoneticPr fontId="1"/>
  </si>
  <si>
    <t>消耗品費</t>
    <rPh sb="0" eb="3">
      <t>ショウモウヒン</t>
    </rPh>
    <rPh sb="3" eb="4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</si>
  <si>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</si>
  <si>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@200</t>
    <phoneticPr fontId="1"/>
  </si>
  <si>
    <t>@100</t>
    <phoneticPr fontId="1"/>
  </si>
  <si>
    <t>賃借料</t>
    <rPh sb="0" eb="3">
      <t>チンシャクリョウ</t>
    </rPh>
    <phoneticPr fontId="1"/>
  </si>
  <si>
    <t>小計</t>
    <rPh sb="0" eb="2">
      <t>ショウケイ</t>
    </rPh>
    <phoneticPr fontId="1"/>
  </si>
  <si>
    <t>諸謝金</t>
    <rPh sb="0" eb="3">
      <t>ショシャキン</t>
    </rPh>
    <phoneticPr fontId="1"/>
  </si>
  <si>
    <t>居場所づくり</t>
    <rPh sb="0" eb="3">
      <t>イバショ</t>
    </rPh>
    <phoneticPr fontId="1"/>
  </si>
  <si>
    <t>保険料</t>
    <rPh sb="0" eb="3">
      <t>ホケンリョウ</t>
    </rPh>
    <phoneticPr fontId="1"/>
  </si>
  <si>
    <t>会議費</t>
    <rPh sb="0" eb="2">
      <t>カイギ</t>
    </rPh>
    <rPh sb="2" eb="3">
      <t>ヒ</t>
    </rPh>
    <phoneticPr fontId="1"/>
  </si>
  <si>
    <t>寄附金収入</t>
    <rPh sb="0" eb="3">
      <t>キフキン</t>
    </rPh>
    <rPh sb="3" eb="5">
      <t>シュウニュウ</t>
    </rPh>
    <phoneticPr fontId="1"/>
  </si>
  <si>
    <t>交流・イベント</t>
    <rPh sb="0" eb="2">
      <t>コウリュウ</t>
    </rPh>
    <phoneticPr fontId="1"/>
  </si>
  <si>
    <t>講師謝礼</t>
    <rPh sb="0" eb="2">
      <t>コウシ</t>
    </rPh>
    <rPh sb="2" eb="4">
      <t>シャレイ</t>
    </rPh>
    <phoneticPr fontId="1"/>
  </si>
  <si>
    <t>その他</t>
    <rPh sb="2" eb="3">
      <t>タ</t>
    </rPh>
    <phoneticPr fontId="1"/>
  </si>
  <si>
    <t>給料手当</t>
    <rPh sb="0" eb="2">
      <t>キュウリョウ</t>
    </rPh>
    <rPh sb="2" eb="4">
      <t>テアテ</t>
    </rPh>
    <phoneticPr fontId="1"/>
  </si>
  <si>
    <t>臨時雇賃金</t>
    <rPh sb="0" eb="2">
      <t>リンジ</t>
    </rPh>
    <rPh sb="2" eb="3">
      <t>コ</t>
    </rPh>
    <rPh sb="3" eb="5">
      <t>チンギン</t>
    </rPh>
    <phoneticPr fontId="1"/>
  </si>
  <si>
    <t>ボランティア評価費用</t>
    <rPh sb="6" eb="8">
      <t>ヒョウカ</t>
    </rPh>
    <rPh sb="8" eb="10">
      <t>ヒヨウ</t>
    </rPh>
    <phoneticPr fontId="1"/>
  </si>
  <si>
    <t>法定福利費</t>
    <rPh sb="0" eb="2">
      <t>ホウテイ</t>
    </rPh>
    <rPh sb="2" eb="4">
      <t>フクリ</t>
    </rPh>
    <rPh sb="4" eb="5">
      <t>ヒ</t>
    </rPh>
    <phoneticPr fontId="1"/>
  </si>
  <si>
    <t>退職給付費</t>
    <rPh sb="0" eb="2">
      <t>タイショク</t>
    </rPh>
    <rPh sb="2" eb="4">
      <t>キュウフ</t>
    </rPh>
    <rPh sb="4" eb="5">
      <t>ヒ</t>
    </rPh>
    <phoneticPr fontId="1"/>
  </si>
  <si>
    <t>通勤費</t>
    <rPh sb="0" eb="2">
      <t>ツウキン</t>
    </rPh>
    <rPh sb="2" eb="3">
      <t>ヒ</t>
    </rPh>
    <phoneticPr fontId="1"/>
  </si>
  <si>
    <t>福利厚生費</t>
    <rPh sb="0" eb="2">
      <t>フクリ</t>
    </rPh>
    <rPh sb="2" eb="5">
      <t>コウセイヒ</t>
    </rPh>
    <phoneticPr fontId="1"/>
  </si>
  <si>
    <t>売上原価</t>
    <rPh sb="0" eb="2">
      <t>ウリアゲ</t>
    </rPh>
    <rPh sb="2" eb="4">
      <t>ゲンカ</t>
    </rPh>
    <phoneticPr fontId="1"/>
  </si>
  <si>
    <t>業務委託費</t>
    <rPh sb="0" eb="2">
      <t>ギョウム</t>
    </rPh>
    <rPh sb="2" eb="4">
      <t>イタク</t>
    </rPh>
    <rPh sb="4" eb="5">
      <t>ヒ</t>
    </rPh>
    <phoneticPr fontId="1"/>
  </si>
  <si>
    <t>会議費</t>
    <rPh sb="0" eb="3">
      <t>カイギヒ</t>
    </rPh>
    <phoneticPr fontId="1"/>
  </si>
  <si>
    <t>車両費</t>
    <rPh sb="0" eb="2">
      <t>シャリョウ</t>
    </rPh>
    <rPh sb="2" eb="3">
      <t>ヒ</t>
    </rPh>
    <phoneticPr fontId="1"/>
  </si>
  <si>
    <t>消耗品費</t>
    <rPh sb="0" eb="4">
      <t>ショウモウヒンヒ</t>
    </rPh>
    <phoneticPr fontId="1"/>
  </si>
  <si>
    <t>修繕費</t>
    <rPh sb="0" eb="3">
      <t>シュウゼンヒ</t>
    </rPh>
    <phoneticPr fontId="1"/>
  </si>
  <si>
    <t>水道光熱費</t>
    <rPh sb="0" eb="5">
      <t>スイドウコウネツヒ</t>
    </rPh>
    <phoneticPr fontId="1"/>
  </si>
  <si>
    <t>地代家賃</t>
    <rPh sb="0" eb="2">
      <t>チダイ</t>
    </rPh>
    <rPh sb="2" eb="4">
      <t>ヤチン</t>
    </rPh>
    <phoneticPr fontId="1"/>
  </si>
  <si>
    <t>施設等評価費用</t>
    <rPh sb="0" eb="2">
      <t>シセツ</t>
    </rPh>
    <rPh sb="2" eb="3">
      <t>トウ</t>
    </rPh>
    <rPh sb="3" eb="5">
      <t>ヒョウカ</t>
    </rPh>
    <rPh sb="5" eb="7">
      <t>ヒヨウ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</si>
  <si>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</si>
  <si>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諸会費</t>
    <rPh sb="0" eb="3">
      <t>ショカイヒ</t>
    </rPh>
    <phoneticPr fontId="1"/>
  </si>
  <si>
    <t>租税公課</t>
    <rPh sb="0" eb="2">
      <t>ソゼイ</t>
    </rPh>
    <rPh sb="2" eb="4">
      <t>コウカ</t>
    </rPh>
    <phoneticPr fontId="1"/>
  </si>
  <si>
    <t>研修費</t>
    <rPh sb="0" eb="3">
      <t>ケンシュウヒ</t>
    </rPh>
    <phoneticPr fontId="1"/>
  </si>
  <si>
    <t>支払手数料</t>
    <rPh sb="0" eb="2">
      <t>シハライ</t>
    </rPh>
    <rPh sb="2" eb="5">
      <t>テスウリョウ</t>
    </rPh>
    <phoneticPr fontId="1"/>
  </si>
  <si>
    <t>支払助成金</t>
    <rPh sb="0" eb="2">
      <t>シハライ</t>
    </rPh>
    <rPh sb="2" eb="5">
      <t>ジョセイキン</t>
    </rPh>
    <phoneticPr fontId="1"/>
  </si>
  <si>
    <t>支払寄附金</t>
    <rPh sb="0" eb="2">
      <t>シハライ</t>
    </rPh>
    <rPh sb="2" eb="5">
      <t>キフキン</t>
    </rPh>
    <phoneticPr fontId="1"/>
  </si>
  <si>
    <t>支払利息</t>
    <rPh sb="0" eb="2">
      <t>シハライ</t>
    </rPh>
    <rPh sb="2" eb="4">
      <t>リソク</t>
    </rPh>
    <phoneticPr fontId="1"/>
  </si>
  <si>
    <t>為替差損</t>
    <rPh sb="0" eb="2">
      <t>カワセ</t>
    </rPh>
    <rPh sb="2" eb="4">
      <t>サソン</t>
    </rPh>
    <phoneticPr fontId="1"/>
  </si>
  <si>
    <t>雑費</t>
    <rPh sb="0" eb="2">
      <t>ザッピ</t>
    </rPh>
    <phoneticPr fontId="1"/>
  </si>
  <si>
    <t>空き家対策</t>
    <rPh sb="0" eb="1">
      <t>ア</t>
    </rPh>
    <rPh sb="2" eb="5">
      <t>ヤタイサク</t>
    </rPh>
    <phoneticPr fontId="1"/>
  </si>
  <si>
    <t>短期借入金</t>
    <rPh sb="0" eb="2">
      <t>タンキ</t>
    </rPh>
    <rPh sb="2" eb="4">
      <t>カリイレ</t>
    </rPh>
    <rPh sb="4" eb="5">
      <t>キン</t>
    </rPh>
    <phoneticPr fontId="1"/>
  </si>
  <si>
    <t>合計</t>
    <rPh sb="0" eb="2">
      <t>ゴウケイ</t>
    </rPh>
    <phoneticPr fontId="1"/>
  </si>
  <si>
    <t>（単位：円）</t>
    <rPh sb="1" eb="3">
      <t>タンイ</t>
    </rPh>
    <rPh sb="4" eb="5">
      <t>エン</t>
    </rPh>
    <phoneticPr fontId="1"/>
  </si>
  <si>
    <t>収支</t>
    <rPh sb="0" eb="2">
      <t>シュウシ</t>
    </rPh>
    <phoneticPr fontId="1"/>
  </si>
  <si>
    <t>差し引き(A)-(B)</t>
    <rPh sb="0" eb="1">
      <t>サ</t>
    </rPh>
    <rPh sb="2" eb="3">
      <t>ヒ</t>
    </rPh>
    <phoneticPr fontId="1"/>
  </si>
  <si>
    <t>受取寄付金</t>
    <rPh sb="0" eb="2">
      <t>ウケトリ</t>
    </rPh>
    <rPh sb="2" eb="5">
      <t>キフキン</t>
    </rPh>
    <phoneticPr fontId="1"/>
  </si>
  <si>
    <t>受取助成金等</t>
    <rPh sb="0" eb="2">
      <t>ウケトリ</t>
    </rPh>
    <rPh sb="2" eb="5">
      <t>ジョセイキン</t>
    </rPh>
    <rPh sb="5" eb="6">
      <t>トウ</t>
    </rPh>
    <phoneticPr fontId="1"/>
  </si>
  <si>
    <t>細細目</t>
    <rPh sb="0" eb="1">
      <t>サイ</t>
    </rPh>
    <rPh sb="1" eb="3">
      <t>サイモク</t>
    </rPh>
    <phoneticPr fontId="1"/>
  </si>
  <si>
    <t>空き家</t>
    <rPh sb="0" eb="1">
      <t>ア</t>
    </rPh>
    <rPh sb="2" eb="3">
      <t>ヤ</t>
    </rPh>
    <phoneticPr fontId="1"/>
  </si>
  <si>
    <t>空き地</t>
    <rPh sb="0" eb="1">
      <t>ア</t>
    </rPh>
    <rPh sb="2" eb="3">
      <t>チ</t>
    </rPh>
    <phoneticPr fontId="1"/>
  </si>
  <si>
    <t>（単位：円）</t>
    <rPh sb="1" eb="3">
      <t>タンイ</t>
    </rPh>
    <rPh sb="4" eb="5">
      <t>エン</t>
    </rPh>
    <phoneticPr fontId="1"/>
  </si>
  <si>
    <t>草刈り機</t>
    <rPh sb="0" eb="2">
      <t>クサカ</t>
    </rPh>
    <rPh sb="3" eb="4">
      <t>キ</t>
    </rPh>
    <phoneticPr fontId="1"/>
  </si>
  <si>
    <t>ドローン</t>
    <phoneticPr fontId="1"/>
  </si>
  <si>
    <t>SDカード</t>
    <phoneticPr fontId="1"/>
  </si>
  <si>
    <t>その他</t>
    <rPh sb="2" eb="3">
      <t>タ</t>
    </rPh>
    <phoneticPr fontId="1"/>
  </si>
  <si>
    <t>@2,000（燃料費含む）</t>
    <rPh sb="7" eb="10">
      <t>ネンリョウヒ</t>
    </rPh>
    <rPh sb="10" eb="11">
      <t>フク</t>
    </rPh>
    <phoneticPr fontId="1"/>
  </si>
  <si>
    <t>@1,000（単価×時間）</t>
    <rPh sb="7" eb="9">
      <t>タンカ</t>
    </rPh>
    <rPh sb="10" eb="12">
      <t>ジカン</t>
    </rPh>
    <phoneticPr fontId="1"/>
  </si>
  <si>
    <t>@1,000（1人オプション）</t>
    <rPh sb="8" eb="9">
      <t>ニン</t>
    </rPh>
    <phoneticPr fontId="1"/>
  </si>
  <si>
    <t>マッチング</t>
    <phoneticPr fontId="1"/>
  </si>
  <si>
    <t>マッチング、家族信託普及等</t>
    <rPh sb="6" eb="8">
      <t>カゾク</t>
    </rPh>
    <rPh sb="8" eb="10">
      <t>シンタク</t>
    </rPh>
    <rPh sb="10" eb="12">
      <t>フキュウ</t>
    </rPh>
    <rPh sb="12" eb="13">
      <t>トウ</t>
    </rPh>
    <phoneticPr fontId="1"/>
  </si>
  <si>
    <t>補助金</t>
    <rPh sb="0" eb="3">
      <t>ホジョキン</t>
    </rPh>
    <phoneticPr fontId="1"/>
  </si>
  <si>
    <t>細細目</t>
    <rPh sb="0" eb="3">
      <t>サイサイモク</t>
    </rPh>
    <phoneticPr fontId="1"/>
  </si>
  <si>
    <t>居場所づくり業務委託</t>
    <rPh sb="0" eb="2">
      <t>イバショ</t>
    </rPh>
    <rPh sb="5" eb="7">
      <t>ギョウム</t>
    </rPh>
    <rPh sb="7" eb="9">
      <t>イタク</t>
    </rPh>
    <phoneticPr fontId="1"/>
  </si>
  <si>
    <t>水道光熱費</t>
    <rPh sb="0" eb="2">
      <t>スイドウ</t>
    </rPh>
    <rPh sb="2" eb="5">
      <t>コウネツヒ</t>
    </rPh>
    <phoneticPr fontId="1"/>
  </si>
  <si>
    <t>地代家賃</t>
    <rPh sb="0" eb="2">
      <t>チダイ</t>
    </rPh>
    <rPh sb="2" eb="4">
      <t>ヤチン</t>
    </rPh>
    <phoneticPr fontId="1"/>
  </si>
  <si>
    <t>電気</t>
    <rPh sb="0" eb="2">
      <t>デンキ</t>
    </rPh>
    <phoneticPr fontId="1"/>
  </si>
  <si>
    <t>上下水道</t>
    <rPh sb="0" eb="2">
      <t>ジョウゲ</t>
    </rPh>
    <rPh sb="2" eb="4">
      <t>スイドウ</t>
    </rPh>
    <phoneticPr fontId="1"/>
  </si>
  <si>
    <t>ガス</t>
    <phoneticPr fontId="1"/>
  </si>
  <si>
    <t>@10,000、引きこもり支援研修講師</t>
    <rPh sb="8" eb="9">
      <t>ヒ</t>
    </rPh>
    <rPh sb="13" eb="15">
      <t>シエン</t>
    </rPh>
    <rPh sb="15" eb="17">
      <t>ケンシュウ</t>
    </rPh>
    <rPh sb="17" eb="19">
      <t>コウシ</t>
    </rPh>
    <phoneticPr fontId="1"/>
  </si>
  <si>
    <t>@2,000×12月</t>
    <rPh sb="9" eb="10">
      <t>ツキ</t>
    </rPh>
    <phoneticPr fontId="1"/>
  </si>
  <si>
    <t>@1,000×12月</t>
    <rPh sb="9" eb="10">
      <t>ツキ</t>
    </rPh>
    <phoneticPr fontId="1"/>
  </si>
  <si>
    <t>郵送料</t>
    <rPh sb="0" eb="3">
      <t>ユウソウリョウ</t>
    </rPh>
    <phoneticPr fontId="1"/>
  </si>
  <si>
    <t>@1,650×12月</t>
    <rPh sb="9" eb="10">
      <t>ツキ</t>
    </rPh>
    <phoneticPr fontId="1"/>
  </si>
  <si>
    <t>家財保険</t>
    <rPh sb="0" eb="2">
      <t>カザイ</t>
    </rPh>
    <rPh sb="2" eb="4">
      <t>ホケン</t>
    </rPh>
    <phoneticPr fontId="1"/>
  </si>
  <si>
    <t>活動保険</t>
    <rPh sb="0" eb="2">
      <t>カツドウ</t>
    </rPh>
    <rPh sb="2" eb="4">
      <t>ホケン</t>
    </rPh>
    <phoneticPr fontId="1"/>
  </si>
  <si>
    <t>@1,000×30人</t>
    <rPh sb="8" eb="9">
      <t>ニン</t>
    </rPh>
    <phoneticPr fontId="1"/>
  </si>
  <si>
    <t>資料代一式</t>
    <rPh sb="0" eb="1">
      <t>シリョウ</t>
    </rPh>
    <rPh sb="1" eb="2">
      <t>ダイ</t>
    </rPh>
    <rPh sb="2" eb="4">
      <t>イッシキ</t>
    </rPh>
    <phoneticPr fontId="1"/>
  </si>
  <si>
    <t>建物に係る保険</t>
    <rPh sb="0" eb="1">
      <t>タテモノ</t>
    </rPh>
    <rPh sb="2" eb="3">
      <t>カカ</t>
    </rPh>
    <rPh sb="4" eb="6">
      <t>ホケン</t>
    </rPh>
    <phoneticPr fontId="1"/>
  </si>
  <si>
    <t>ろうきん財団</t>
    <rPh sb="4" eb="6">
      <t>ザイダン</t>
    </rPh>
    <phoneticPr fontId="1"/>
  </si>
  <si>
    <t>新潟ろうきん福祉財団NPO等助成</t>
    <rPh sb="0" eb="2">
      <t>ニイガタ</t>
    </rPh>
    <rPh sb="6" eb="8">
      <t>フクシ</t>
    </rPh>
    <rPh sb="8" eb="10">
      <t>ザイダン</t>
    </rPh>
    <rPh sb="13" eb="14">
      <t>トウ</t>
    </rPh>
    <rPh sb="14" eb="16">
      <t>ジョセイ</t>
    </rPh>
    <phoneticPr fontId="1"/>
  </si>
  <si>
    <t>その他取組</t>
    <rPh sb="2" eb="3">
      <t>タ</t>
    </rPh>
    <rPh sb="3" eb="5">
      <t>トリクミ</t>
    </rPh>
    <phoneticPr fontId="1"/>
  </si>
  <si>
    <t>モバイルWi-Fi</t>
    <phoneticPr fontId="1"/>
  </si>
  <si>
    <t>その他売上</t>
    <rPh sb="2" eb="3">
      <t>タ</t>
    </rPh>
    <rPh sb="3" eb="5">
      <t>ウリアゲ</t>
    </rPh>
    <phoneticPr fontId="1"/>
  </si>
  <si>
    <t>細細目</t>
    <rPh sb="0" eb="1">
      <t>サイ</t>
    </rPh>
    <rPh sb="1" eb="3">
      <t>サイモク</t>
    </rPh>
    <phoneticPr fontId="1"/>
  </si>
  <si>
    <t>細細目</t>
    <rPh sb="0" eb="3">
      <t>サイサイモク</t>
    </rPh>
    <phoneticPr fontId="1"/>
  </si>
  <si>
    <t>空き家・空き地対策</t>
    <rPh sb="0" eb="1">
      <t>ア</t>
    </rPh>
    <rPh sb="4" eb="5">
      <t>ア</t>
    </rPh>
    <rPh sb="6" eb="7">
      <t>チ</t>
    </rPh>
    <rPh sb="7" eb="9">
      <t>タイサク</t>
    </rPh>
    <phoneticPr fontId="1"/>
  </si>
  <si>
    <t>空き家・空き地対策</t>
    <rPh sb="0" eb="1">
      <t>ア</t>
    </rPh>
    <rPh sb="2" eb="3">
      <t>ヤ</t>
    </rPh>
    <rPh sb="4" eb="5">
      <t>ア</t>
    </rPh>
    <rPh sb="6" eb="7">
      <t>チ</t>
    </rPh>
    <rPh sb="7" eb="9">
      <t>タイサク</t>
    </rPh>
    <phoneticPr fontId="1"/>
  </si>
  <si>
    <t>補助金</t>
    <rPh sb="0" eb="3">
      <t>ホジョキン</t>
    </rPh>
    <phoneticPr fontId="1"/>
  </si>
  <si>
    <t>ろうきん財団</t>
    <rPh sb="4" eb="6">
      <t>ザイダン</t>
    </rPh>
    <phoneticPr fontId="1"/>
  </si>
  <si>
    <t>胎内市</t>
    <rPh sb="0" eb="3">
      <t>タイナイシ</t>
    </rPh>
    <phoneticPr fontId="1"/>
  </si>
  <si>
    <t>（再掲）</t>
    <rPh sb="1" eb="3">
      <t>サイケイ</t>
    </rPh>
    <phoneticPr fontId="1"/>
  </si>
  <si>
    <t>県補助金</t>
    <rPh sb="0" eb="1">
      <t>ケン</t>
    </rPh>
    <rPh sb="1" eb="4">
      <t>ホジョキン</t>
    </rPh>
    <phoneticPr fontId="1"/>
  </si>
  <si>
    <t>新潟県</t>
    <rPh sb="0" eb="3">
      <t>ニイガタケン</t>
    </rPh>
    <phoneticPr fontId="1"/>
  </si>
  <si>
    <t>ドメイン管理料</t>
    <rPh sb="3" eb="5">
      <t>カンリ</t>
    </rPh>
    <rPh sb="5" eb="6">
      <t>リョウ</t>
    </rPh>
    <phoneticPr fontId="1"/>
  </si>
  <si>
    <t>資料代</t>
    <rPh sb="0" eb="1">
      <t>シリョウ</t>
    </rPh>
    <rPh sb="1" eb="2">
      <t>ダイ</t>
    </rPh>
    <phoneticPr fontId="1"/>
  </si>
  <si>
    <t>講師交通費</t>
    <rPh sb="0" eb="1">
      <t>コウシ</t>
    </rPh>
    <rPh sb="1" eb="4">
      <t>コウツウヒ</t>
    </rPh>
    <phoneticPr fontId="1"/>
  </si>
  <si>
    <t>民間助成</t>
    <rPh sb="0" eb="2">
      <t>ミンカン</t>
    </rPh>
    <rPh sb="2" eb="4">
      <t>ジョセイ</t>
    </rPh>
    <phoneticPr fontId="1"/>
  </si>
  <si>
    <t>その他民間助成</t>
    <rPh sb="2" eb="3">
      <t>タ</t>
    </rPh>
    <rPh sb="3" eb="5">
      <t>ミンカン</t>
    </rPh>
    <rPh sb="5" eb="7">
      <t>ジョセイ</t>
    </rPh>
    <phoneticPr fontId="1"/>
  </si>
  <si>
    <t>@3,000×12月</t>
    <rPh sb="9" eb="10">
      <t>ツキ</t>
    </rPh>
    <phoneticPr fontId="1"/>
  </si>
  <si>
    <t>@1,000×12月　チラシ等</t>
    <rPh sb="9" eb="10">
      <t>ツキ</t>
    </rPh>
    <rPh sb="14" eb="15">
      <t>トウ</t>
    </rPh>
    <phoneticPr fontId="1"/>
  </si>
  <si>
    <t>管理費</t>
    <rPh sb="0" eb="3">
      <t>カンリヒ</t>
    </rPh>
    <phoneticPr fontId="1"/>
  </si>
  <si>
    <t>本年(A)</t>
    <rPh sb="0" eb="2">
      <t>ホンネン</t>
    </rPh>
    <phoneticPr fontId="1"/>
  </si>
  <si>
    <t>前年(B)</t>
    <rPh sb="0" eb="2">
      <t>ゼンネン</t>
    </rPh>
    <phoneticPr fontId="1"/>
  </si>
  <si>
    <t>民間助成</t>
    <rPh sb="0" eb="2">
      <t>ミンカン</t>
    </rPh>
    <rPh sb="2" eb="4">
      <t>ジョセイ</t>
    </rPh>
    <phoneticPr fontId="1"/>
  </si>
  <si>
    <t>ろうきん福祉財団助成や民間助成</t>
    <rPh sb="4" eb="8">
      <t>フクシザイダン</t>
    </rPh>
    <rPh sb="8" eb="10">
      <t>ジョセイ</t>
    </rPh>
    <rPh sb="11" eb="13">
      <t>ミンカン</t>
    </rPh>
    <rPh sb="13" eb="15">
      <t>ジョセイ</t>
    </rPh>
    <phoneticPr fontId="1"/>
  </si>
  <si>
    <t>便座、照明取替工事</t>
    <rPh sb="0" eb="2">
      <t>ベンザ</t>
    </rPh>
    <rPh sb="3" eb="9">
      <t>ショウメイトリカエコウジ</t>
    </rPh>
    <phoneticPr fontId="1"/>
  </si>
  <si>
    <t>※項目・細目間での流用を認める。</t>
    <rPh sb="1" eb="3">
      <t>コウモク</t>
    </rPh>
    <rPh sb="4" eb="6">
      <t>サイモク</t>
    </rPh>
    <rPh sb="6" eb="7">
      <t>カン</t>
    </rPh>
    <rPh sb="9" eb="11">
      <t>リュウヨウ</t>
    </rPh>
    <rPh sb="12" eb="13">
      <t>ミト</t>
    </rPh>
    <phoneticPr fontId="1"/>
  </si>
  <si>
    <t>■　2023年度予算積算（前年度比較）</t>
    <rPh sb="6" eb="8">
      <t>ネンド</t>
    </rPh>
    <rPh sb="8" eb="10">
      <t>ヨサン</t>
    </rPh>
    <rPh sb="10" eb="12">
      <t>セキサン</t>
    </rPh>
    <rPh sb="13" eb="16">
      <t>ゼンネンド</t>
    </rPh>
    <rPh sb="16" eb="18">
      <t>ヒカク</t>
    </rPh>
    <phoneticPr fontId="1"/>
  </si>
  <si>
    <t>■　2023年度予算積算（空き家・空き地対策）</t>
    <rPh sb="6" eb="8">
      <t>ネンド</t>
    </rPh>
    <rPh sb="8" eb="10">
      <t>ヨサン</t>
    </rPh>
    <rPh sb="10" eb="12">
      <t>セキサン</t>
    </rPh>
    <rPh sb="13" eb="14">
      <t>ア</t>
    </rPh>
    <rPh sb="15" eb="16">
      <t>ヤ</t>
    </rPh>
    <rPh sb="17" eb="18">
      <t>ア</t>
    </rPh>
    <rPh sb="19" eb="20">
      <t>チ</t>
    </rPh>
    <rPh sb="20" eb="22">
      <t>タイサク</t>
    </rPh>
    <phoneticPr fontId="1"/>
  </si>
  <si>
    <t>@6,000×１人</t>
    <phoneticPr fontId="1"/>
  </si>
  <si>
    <t>@4,000×２人</t>
    <phoneticPr fontId="1"/>
  </si>
  <si>
    <t>@10,000×１人</t>
    <phoneticPr fontId="1"/>
  </si>
  <si>
    <t>@8,000×１人</t>
    <phoneticPr fontId="1"/>
  </si>
  <si>
    <t>@1,000×２人×３回</t>
    <rPh sb="8" eb="9">
      <t>ニン</t>
    </rPh>
    <rPh sb="11" eb="12">
      <t>カイ</t>
    </rPh>
    <phoneticPr fontId="1"/>
  </si>
  <si>
    <t>@1,000×２人×２回</t>
    <rPh sb="8" eb="9">
      <t>ニン</t>
    </rPh>
    <rPh sb="11" eb="12">
      <t>カイ</t>
    </rPh>
    <phoneticPr fontId="1"/>
  </si>
  <si>
    <t>@1,000×１人×１回</t>
    <rPh sb="8" eb="9">
      <t>ニン</t>
    </rPh>
    <rPh sb="11" eb="12">
      <t>カイ</t>
    </rPh>
    <phoneticPr fontId="1"/>
  </si>
  <si>
    <t>■　2023年度予算積算（居場所づくり）</t>
    <rPh sb="6" eb="8">
      <t>ネンド</t>
    </rPh>
    <rPh sb="8" eb="10">
      <t>ヨサン</t>
    </rPh>
    <rPh sb="10" eb="12">
      <t>セキサン</t>
    </rPh>
    <rPh sb="13" eb="16">
      <t>イバショ</t>
    </rPh>
    <phoneticPr fontId="1"/>
  </si>
  <si>
    <t>学用服譲り渡し協力金（他へ）</t>
    <rPh sb="0" eb="1">
      <t>ガクヨウ</t>
    </rPh>
    <rPh sb="1" eb="2">
      <t>フク</t>
    </rPh>
    <rPh sb="2" eb="3">
      <t>ユズ</t>
    </rPh>
    <rPh sb="4" eb="5">
      <t>ワタ</t>
    </rPh>
    <rPh sb="6" eb="9">
      <t>キョウリョクキン</t>
    </rPh>
    <rPh sb="11" eb="12">
      <t>ホカ</t>
    </rPh>
    <phoneticPr fontId="1"/>
  </si>
  <si>
    <t>@1,000×３人×27回</t>
    <rPh sb="8" eb="9">
      <t>ニン</t>
    </rPh>
    <rPh sb="12" eb="13">
      <t>カイ</t>
    </rPh>
    <phoneticPr fontId="1"/>
  </si>
  <si>
    <t>@1,000×３人×12回</t>
    <rPh sb="8" eb="9">
      <t>ニン</t>
    </rPh>
    <rPh sb="12" eb="13">
      <t>カイ</t>
    </rPh>
    <phoneticPr fontId="1"/>
  </si>
  <si>
    <t>@2,000×５人×５回</t>
    <rPh sb="8" eb="9">
      <t>ニン</t>
    </rPh>
    <rPh sb="11" eb="12">
      <t>カイ</t>
    </rPh>
    <phoneticPr fontId="1"/>
  </si>
  <si>
    <t>業務委託費</t>
    <rPh sb="0" eb="5">
      <t>ギョウムイタクヒ</t>
    </rPh>
    <phoneticPr fontId="1"/>
  </si>
  <si>
    <t>水道管の弁取替</t>
    <rPh sb="0" eb="2">
      <t>スイドウカン</t>
    </rPh>
    <rPh sb="3" eb="4">
      <t>ベン</t>
    </rPh>
    <rPh sb="4" eb="6">
      <t>トリカエ</t>
    </rPh>
    <phoneticPr fontId="1"/>
  </si>
  <si>
    <t>ミンナのCasa修繕</t>
    <rPh sb="7" eb="9">
      <t>シュウゼン</t>
    </rPh>
    <phoneticPr fontId="1"/>
  </si>
  <si>
    <t>@5,100×12月</t>
    <rPh sb="9" eb="10">
      <t>ツキ</t>
    </rPh>
    <phoneticPr fontId="1"/>
  </si>
  <si>
    <t>■　2023年度予算積算（資源循環に関する事業）</t>
    <rPh sb="6" eb="8">
      <t>ネンド</t>
    </rPh>
    <rPh sb="8" eb="10">
      <t>ヨサン</t>
    </rPh>
    <rPh sb="10" eb="12">
      <t>セキサン</t>
    </rPh>
    <rPh sb="13" eb="17">
      <t>シゲンジュンカン</t>
    </rPh>
    <rPh sb="18" eb="19">
      <t>カン</t>
    </rPh>
    <rPh sb="21" eb="23">
      <t>ジギョウ</t>
    </rPh>
    <phoneticPr fontId="1"/>
  </si>
  <si>
    <t>■　2023年度予算積算（交流・イベント）</t>
    <rPh sb="6" eb="8">
      <t>ネンド</t>
    </rPh>
    <rPh sb="8" eb="10">
      <t>ヨサン</t>
    </rPh>
    <rPh sb="10" eb="12">
      <t>セキサン</t>
    </rPh>
    <rPh sb="13" eb="15">
      <t>コウリュウ</t>
    </rPh>
    <phoneticPr fontId="1"/>
  </si>
  <si>
    <t>@1,000×4人×5回</t>
    <rPh sb="8" eb="9">
      <t>ニン</t>
    </rPh>
    <rPh sb="11" eb="12">
      <t>カイ</t>
    </rPh>
    <phoneticPr fontId="1"/>
  </si>
  <si>
    <t>竹灯籠ワークショップ</t>
    <rPh sb="0" eb="3">
      <t>タケトウロウ</t>
    </rPh>
    <phoneticPr fontId="1"/>
  </si>
  <si>
    <t>マルシェ</t>
    <phoneticPr fontId="1"/>
  </si>
  <si>
    <t>物品売上等</t>
    <rPh sb="0" eb="3">
      <t>ブッピンウリアゲ</t>
    </rPh>
    <rPh sb="3" eb="4">
      <t>トウ</t>
    </rPh>
    <phoneticPr fontId="1"/>
  </si>
  <si>
    <t>売上原価</t>
    <rPh sb="0" eb="4">
      <t>ウリアゲゲンカ</t>
    </rPh>
    <phoneticPr fontId="1"/>
  </si>
  <si>
    <t>学用服バンク</t>
    <rPh sb="0" eb="3">
      <t>ガクヨウフク</t>
    </rPh>
    <phoneticPr fontId="1"/>
  </si>
  <si>
    <t>■　2023年度予算積算（農林水産業の振興に関する事業）</t>
    <rPh sb="6" eb="8">
      <t>ネンド</t>
    </rPh>
    <rPh sb="8" eb="10">
      <t>ヨサン</t>
    </rPh>
    <rPh sb="10" eb="12">
      <t>セキサン</t>
    </rPh>
    <rPh sb="13" eb="18">
      <t>ノウリンスイサンギョウ</t>
    </rPh>
    <rPh sb="19" eb="21">
      <t>シンコウ</t>
    </rPh>
    <rPh sb="22" eb="23">
      <t>カン</t>
    </rPh>
    <rPh sb="25" eb="27">
      <t>ジギョウ</t>
    </rPh>
    <phoneticPr fontId="1"/>
  </si>
  <si>
    <t>作物販売</t>
    <rPh sb="0" eb="4">
      <t>サクモツハンバイ</t>
    </rPh>
    <phoneticPr fontId="1"/>
  </si>
  <si>
    <t>農林水産業の振興に関する事業</t>
    <rPh sb="0" eb="5">
      <t>ノウリンスイサンギョウ</t>
    </rPh>
    <rPh sb="6" eb="8">
      <t>シンコウ</t>
    </rPh>
    <rPh sb="9" eb="10">
      <t>カン</t>
    </rPh>
    <rPh sb="12" eb="14">
      <t>ジギョウ</t>
    </rPh>
    <phoneticPr fontId="1"/>
  </si>
  <si>
    <t>柿酢、マコモダケ、そば</t>
    <rPh sb="0" eb="1">
      <t>カキズ</t>
    </rPh>
    <phoneticPr fontId="1"/>
  </si>
  <si>
    <t>委託費</t>
    <rPh sb="0" eb="3">
      <t>イタクヒ</t>
    </rPh>
    <phoneticPr fontId="1"/>
  </si>
  <si>
    <t>■　2023年度予算積算（写真及び映像の撮影又は加工に関する業務）</t>
    <rPh sb="6" eb="8">
      <t>ネンド</t>
    </rPh>
    <rPh sb="8" eb="10">
      <t>ヨサン</t>
    </rPh>
    <rPh sb="10" eb="12">
      <t>セキサン</t>
    </rPh>
    <rPh sb="13" eb="15">
      <t>シャシン</t>
    </rPh>
    <rPh sb="15" eb="16">
      <t>オヨ</t>
    </rPh>
    <rPh sb="17" eb="19">
      <t>エイゾウ</t>
    </rPh>
    <rPh sb="20" eb="22">
      <t>サツエイ</t>
    </rPh>
    <rPh sb="22" eb="23">
      <t>マタ</t>
    </rPh>
    <rPh sb="24" eb="26">
      <t>カコウ</t>
    </rPh>
    <rPh sb="27" eb="28">
      <t>カン</t>
    </rPh>
    <rPh sb="30" eb="32">
      <t>ギョウム</t>
    </rPh>
    <phoneticPr fontId="1"/>
  </si>
  <si>
    <t>写真</t>
    <rPh sb="0" eb="2">
      <t>シャシン</t>
    </rPh>
    <phoneticPr fontId="1"/>
  </si>
  <si>
    <t>映像</t>
    <rPh sb="0" eb="2">
      <t>エイゾウ</t>
    </rPh>
    <phoneticPr fontId="1"/>
  </si>
  <si>
    <t>写真及び映像の撮影又は加工</t>
    <rPh sb="0" eb="3">
      <t>シャシンオヨ</t>
    </rPh>
    <rPh sb="4" eb="6">
      <t>エイゾウ</t>
    </rPh>
    <rPh sb="7" eb="10">
      <t>サツエイマタ</t>
    </rPh>
    <rPh sb="11" eb="13">
      <t>カコウ</t>
    </rPh>
    <phoneticPr fontId="1"/>
  </si>
  <si>
    <t>謝金</t>
    <rPh sb="0" eb="2">
      <t>シャキン</t>
    </rPh>
    <phoneticPr fontId="1"/>
  </si>
  <si>
    <t>■　2023年度予算積算（その他）</t>
    <rPh sb="6" eb="8">
      <t>ネンド</t>
    </rPh>
    <rPh sb="8" eb="10">
      <t>ヨサン</t>
    </rPh>
    <rPh sb="10" eb="12">
      <t>セキサン</t>
    </rPh>
    <rPh sb="15" eb="16">
      <t>タ</t>
    </rPh>
    <phoneticPr fontId="1"/>
  </si>
  <si>
    <t>フードバンクHP管理</t>
    <rPh sb="7" eb="9">
      <t>カンリ</t>
    </rPh>
    <phoneticPr fontId="1"/>
  </si>
  <si>
    <t>資源循環</t>
    <rPh sb="0" eb="4">
      <t>シゲンジュンカン</t>
    </rPh>
    <phoneticPr fontId="1"/>
  </si>
  <si>
    <t>農林水産業</t>
    <rPh sb="0" eb="5">
      <t>ノウリンスイサンギョウ</t>
    </rPh>
    <phoneticPr fontId="1"/>
  </si>
  <si>
    <t>施策推進</t>
    <rPh sb="0" eb="4">
      <t>セサクスイシン</t>
    </rPh>
    <phoneticPr fontId="1"/>
  </si>
  <si>
    <t>農作物販売</t>
    <rPh sb="0" eb="5">
      <t>ノウサクモツハンバイ</t>
    </rPh>
    <phoneticPr fontId="1"/>
  </si>
  <si>
    <t>写真映像販売</t>
    <rPh sb="0" eb="6">
      <t>シャシンエイゾウハンバイ</t>
    </rPh>
    <phoneticPr fontId="1"/>
  </si>
  <si>
    <t>施策推進費</t>
    <rPh sb="0" eb="5">
      <t>セサクスイシンヒ</t>
    </rPh>
    <phoneticPr fontId="1"/>
  </si>
  <si>
    <t>法人住民税等</t>
    <rPh sb="0" eb="5">
      <t>ホウジンジュウミンゼイ</t>
    </rPh>
    <rPh sb="5" eb="6">
      <t>トウ</t>
    </rPh>
    <phoneticPr fontId="1"/>
  </si>
  <si>
    <t>■　2023年度予算積算</t>
    <rPh sb="6" eb="8">
      <t>ネンド</t>
    </rPh>
    <rPh sb="8" eb="10">
      <t>ヨサン</t>
    </rPh>
    <rPh sb="10" eb="12">
      <t>セキサン</t>
    </rPh>
    <phoneticPr fontId="1"/>
  </si>
  <si>
    <t>■　2023年度予算積算（自治体の施策推進に関する業務）</t>
    <rPh sb="6" eb="8">
      <t>ネンド</t>
    </rPh>
    <rPh sb="8" eb="10">
      <t>ヨサン</t>
    </rPh>
    <rPh sb="10" eb="12">
      <t>セキサン</t>
    </rPh>
    <rPh sb="13" eb="16">
      <t>ジチタイ</t>
    </rPh>
    <rPh sb="17" eb="19">
      <t>シサク</t>
    </rPh>
    <rPh sb="19" eb="21">
      <t>スイシン</t>
    </rPh>
    <rPh sb="22" eb="23">
      <t>カン</t>
    </rPh>
    <rPh sb="25" eb="27">
      <t>ギョウム</t>
    </rPh>
    <phoneticPr fontId="1"/>
  </si>
  <si>
    <t>自治体の施策推進</t>
    <rPh sb="0" eb="3">
      <t>ジチタイ</t>
    </rPh>
    <rPh sb="4" eb="8">
      <t>セサクスイシン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</si>
</sst>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176" fontId="0" fillId="0" borderId="2" xfId="0" applyNumberFormat="1" applyBorder="1" applyAlignment="1">
      <alignment horizontal="right" vertical="center"/>
    </xf>
    <xf numFmtId="0" fontId="0" fillId="0" borderId="3" xfId="0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vertical="center"/>
    </xf>
    <xf numFmtId="176" fontId="0" fillId="0" borderId="4" xfId="0" applyNumberFormat="1" applyBorder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5" xfId="0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4" xfId="0" quotePrefix="1" applyBorder="1" applyAlignment="1">
      <alignment vertical="center" shrinkToFit="1"/>
    </xf>
    <xf numFmtId="0" fontId="0" fillId="0" borderId="1" xfId="0" quotePrefix="1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0" xfId="0" quotePrefix="1" applyAlignment="1">
      <alignment vertical="center" shrinkToFit="1"/>
    </xf>
    <xf numFmtId="0" fontId="0" fillId="0" borderId="5" xfId="0" quotePrefix="1" applyBorder="1" applyAlignment="1">
      <alignment vertical="center" shrinkToFit="1"/>
    </xf>
    <xf numFmtId="0" fontId="0" fillId="0" borderId="7" xfId="0" applyBorder="1" applyAlignment="1">
      <alignment vertical="center"/>
    </xf>
    <xf numFmtId="176" fontId="0" fillId="0" borderId="7" xfId="0" applyNumberFormat="1" applyBorder="1" applyAlignment="1">
      <alignment vertical="center"/>
    </xf>
    <xf numFmtId="0" fontId="0" fillId="0" borderId="6" xfId="0" applyBorder="1" applyAlignment="1">
      <alignment horizontal="centerContinuous" vertical="center"/>
    </xf>
    <xf numFmtId="176" fontId="0" fillId="0" borderId="6" xfId="0" applyNumberFormat="1" applyBorder="1" applyAlignment="1">
      <alignment vertical="center"/>
    </xf>
    <xf numFmtId="0" fontId="0" fillId="0" borderId="6" xfId="0" quotePrefix="1" applyBorder="1" applyAlignment="1">
      <alignment vertical="center" shrinkToFit="1"/>
    </xf>
    <xf numFmtId="0" fontId="0" fillId="0" borderId="6" xfId="0" applyBorder="1" applyAlignmen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2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176" fontId="0" fillId="0" borderId="8" xfId="0" applyNumberFormat="1" applyBorder="1" applyAlignment="1">
      <alignment vertical="center"/>
    </xf>
    <xf numFmtId="0" fontId="0" fillId="0" borderId="8" xfId="0" quotePrefix="1" applyBorder="1" applyAlignment="1">
      <alignment vertical="center" shrinkToFit="1"/>
    </xf>
    <xf numFmtId="176" fontId="0" fillId="0" borderId="4" xfId="0" applyNumberFormat="1" applyBorder="1" applyAlignment="1">
      <alignment horizontal="right" vertical="center"/>
    </xf>
    <xf numFmtId="176" fontId="0" fillId="0" borderId="0" xfId="0" applyNumberFormat="1" applyAlignment="1">
      <alignment horizontal="left" vertical="center"/>
    </xf>
    <xf numFmtId="176" fontId="0" fillId="0" borderId="2" xfId="0" applyNumberFormat="1" applyBorder="1" applyAlignment="1">
      <alignment horizontal="left" vertical="center"/>
    </xf>
    <xf numFmtId="176" fontId="0" fillId="0" borderId="4" xfId="0" applyNumberFormat="1" applyBorder="1" applyAlignment="1">
      <alignment horizontal="left" vertical="center"/>
    </xf>
    <xf numFmtId="176" fontId="0" fillId="0" borderId="1" xfId="0" applyNumberFormat="1" applyBorder="1" applyAlignment="1">
      <alignment horizontal="left" vertical="center"/>
    </xf>
    <xf numFmtId="176" fontId="0" fillId="0" borderId="3" xfId="0" applyNumberFormat="1" applyBorder="1" applyAlignment="1">
      <alignment horizontal="left" vertical="center"/>
    </xf>
    <xf numFmtId="176" fontId="0" fillId="0" borderId="7" xfId="0" applyNumberFormat="1" applyBorder="1" applyAlignment="1">
      <alignment horizontal="left" vertical="center"/>
    </xf>
    <xf numFmtId="176" fontId="0" fillId="0" borderId="5" xfId="0" applyNumberFormat="1" applyBorder="1" applyAlignment="1">
      <alignment horizontal="left" vertical="center"/>
    </xf>
    <xf numFmtId="0" fontId="0" fillId="0" borderId="0" xfId="0" applyAlignment="1">
      <alignment horizontal="right" vertical="center" shrinkToFit="1"/>
    </xf>
    <xf numFmtId="176" fontId="0" fillId="0" borderId="4" xfId="0" applyNumberFormat="1" applyBorder="1" applyAlignment="1">
      <alignment vertical="center" shrinkToFit="1"/>
    </xf>
    <xf numFmtId="0" fontId="0" fillId="0" borderId="0" xfId="0" quotePrefix="1"/>
    <xf numFmtId="176" fontId="0" fillId="0" borderId="4" xfId="0" quotePrefix="1" applyNumberFormat="1" applyBorder="1" applyAlignment="1">
      <alignment vertical="center"/>
    </xf>
    <xf numFmtId="176" fontId="0" fillId="0" borderId="2" xfId="0" applyNumberFormat="1" applyBorder="1" applyAlignment="1">
      <alignment horizontal="right" vertical="center" shrinkToFit="1"/>
    </xf>
    <xf numFmtId="0" fontId="0" fillId="0" borderId="9" xfId="0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9" xfId="0" quotePrefix="1" applyBorder="1" applyAlignment="1">
      <alignment vertical="center" shrinkToFit="1"/>
    </xf>
    <xf numFmtId="0" fontId="0" fillId="0" borderId="3" xfId="0" quotePrefix="1" applyBorder="1" applyAlignment="1">
      <alignment vertical="center" shrinkToFit="1"/>
    </xf>
    <xf numFmtId="176" fontId="0" fillId="0" borderId="4" xfId="0" applyNumberFormat="1" applyBorder="1" applyAlignment="1">
      <alignment horizontal="left" vertical="center" wrapText="1"/>
    </xf>
    <xf numFmtId="176" fontId="0" fillId="0" borderId="3" xfId="0" applyNumberForma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58D35-DF67-4695-A5D3-1C9AA67EF540}">
  <sheetPr>
    <pageSetUpPr fitToPage="1"/>
  </sheetPr>
  <dimension ref="B2:H49"/>
  <sheetViews>
    <sheetView zoomScaleNormal="100" workbookViewId="0">
      <pane ySplit="4" topLeftCell="A5" activePane="bottomLeft" state="frozen"/>
      <selection activeCell="D47" sqref="D47"/>
      <selection pane="bottomLeft" activeCell="B3" sqref="B3"/>
    </sheetView>
  </sheetViews>
  <sheetFormatPr defaultColWidth="9" defaultRowHeight="18" outlineLevelRow="1"/>
  <cols>
    <col min="1" max="1" width="3.8984375" style="1" customWidth="1"/>
    <col min="2" max="2" width="6.3984375" style="1" customWidth="1"/>
    <col min="3" max="3" width="15.09765625" style="1" bestFit="1" customWidth="1"/>
    <col min="4" max="6" width="16" style="2" customWidth="1"/>
    <col min="7" max="7" width="14.09765625" style="34" customWidth="1"/>
    <col min="8" max="8" width="2.59765625" style="1" customWidth="1"/>
    <col min="9" max="16384" width="9" style="1"/>
  </cols>
  <sheetData>
    <row r="2" spans="2:8">
      <c r="B2" s="1" t="s">
        <v>122</v>
      </c>
    </row>
    <row r="3" spans="2:8" ht="18.600000000000001" thickBot="1">
      <c r="B3" s="1" t="s">
        <v>0</v>
      </c>
      <c r="F3" s="28" t="s">
        <v>57</v>
      </c>
    </row>
    <row r="4" spans="2:8" ht="18.600000000000001" thickBot="1">
      <c r="B4" s="5" t="s">
        <v>1</v>
      </c>
      <c r="C4" s="5" t="s">
        <v>2</v>
      </c>
      <c r="D4" s="6" t="s">
        <v>116</v>
      </c>
      <c r="E4" s="6" t="s">
        <v>117</v>
      </c>
      <c r="F4" s="6" t="s">
        <v>59</v>
      </c>
      <c r="G4" s="35" t="s">
        <v>6</v>
      </c>
      <c r="H4" s="5"/>
    </row>
    <row r="5" spans="2:8">
      <c r="B5" s="1" t="s">
        <v>60</v>
      </c>
      <c r="D5" s="28">
        <v>200000</v>
      </c>
      <c r="E5" s="28">
        <v>200000</v>
      </c>
      <c r="F5" s="28">
        <f>D5-E5</f>
        <v>0</v>
      </c>
    </row>
    <row r="6" spans="2:8" ht="54">
      <c r="B6" s="10" t="s">
        <v>61</v>
      </c>
      <c r="C6" s="10"/>
      <c r="D6" s="33">
        <v>200000</v>
      </c>
      <c r="E6" s="33">
        <v>200000</v>
      </c>
      <c r="F6" s="11">
        <f t="shared" ref="F6:F13" si="0">D6-E6</f>
        <v>0</v>
      </c>
      <c r="G6" s="50" t="s">
        <v>119</v>
      </c>
      <c r="H6" s="10"/>
    </row>
    <row r="7" spans="2:8">
      <c r="B7" s="10" t="s">
        <v>7</v>
      </c>
      <c r="C7" s="10"/>
      <c r="D7" s="11"/>
      <c r="E7" s="11"/>
      <c r="F7" s="11">
        <f t="shared" si="0"/>
        <v>0</v>
      </c>
      <c r="G7" s="36"/>
      <c r="H7" s="10"/>
    </row>
    <row r="8" spans="2:8">
      <c r="B8" s="10"/>
      <c r="C8" s="10" t="s">
        <v>21</v>
      </c>
      <c r="D8" s="11">
        <v>240000</v>
      </c>
      <c r="E8" s="11">
        <v>240000</v>
      </c>
      <c r="F8" s="11">
        <f t="shared" si="0"/>
        <v>0</v>
      </c>
      <c r="G8" s="36"/>
      <c r="H8" s="10"/>
    </row>
    <row r="9" spans="2:8">
      <c r="B9" s="10"/>
      <c r="C9" s="10" t="s">
        <v>54</v>
      </c>
      <c r="D9" s="11">
        <v>66000</v>
      </c>
      <c r="E9" s="11">
        <v>66000</v>
      </c>
      <c r="F9" s="11">
        <f t="shared" si="0"/>
        <v>0</v>
      </c>
      <c r="G9" s="36"/>
      <c r="H9" s="10"/>
    </row>
    <row r="10" spans="2:8">
      <c r="B10" s="10"/>
      <c r="C10" s="10" t="s">
        <v>25</v>
      </c>
      <c r="D10" s="11">
        <v>12000</v>
      </c>
      <c r="E10" s="11">
        <v>12000</v>
      </c>
      <c r="F10" s="11">
        <f t="shared" si="0"/>
        <v>0</v>
      </c>
      <c r="G10" s="36"/>
      <c r="H10" s="10"/>
    </row>
    <row r="11" spans="2:8">
      <c r="B11" s="10"/>
      <c r="C11" s="10" t="s">
        <v>27</v>
      </c>
      <c r="D11" s="11">
        <v>29000</v>
      </c>
      <c r="E11" s="11">
        <v>29000</v>
      </c>
      <c r="F11" s="11">
        <f t="shared" si="0"/>
        <v>0</v>
      </c>
      <c r="G11" s="36"/>
      <c r="H11" s="10"/>
    </row>
    <row r="12" spans="2:8">
      <c r="B12" s="10" t="s">
        <v>27</v>
      </c>
      <c r="C12" s="10"/>
      <c r="D12" s="11"/>
      <c r="E12" s="11"/>
      <c r="F12" s="11">
        <f t="shared" si="0"/>
        <v>0</v>
      </c>
      <c r="G12" s="36"/>
      <c r="H12" s="10"/>
    </row>
    <row r="13" spans="2:8" ht="18.600000000000001" thickBot="1">
      <c r="B13" s="3"/>
      <c r="C13" s="3" t="s">
        <v>55</v>
      </c>
      <c r="D13" s="4"/>
      <c r="E13" s="4"/>
      <c r="F13" s="4">
        <f t="shared" si="0"/>
        <v>0</v>
      </c>
      <c r="G13" s="37"/>
      <c r="H13" s="3"/>
    </row>
    <row r="14" spans="2:8" ht="19.2" thickTop="1" thickBot="1">
      <c r="B14" s="9" t="s">
        <v>10</v>
      </c>
      <c r="C14" s="9"/>
      <c r="D14" s="8">
        <f>SUM(D5:D13)</f>
        <v>747000</v>
      </c>
      <c r="E14" s="8">
        <f>SUM(E5:E13)</f>
        <v>747000</v>
      </c>
      <c r="F14" s="8">
        <f>SUM(F5:F13)</f>
        <v>0</v>
      </c>
      <c r="G14" s="38"/>
      <c r="H14" s="7"/>
    </row>
    <row r="16" spans="2:8" ht="18.600000000000001" thickBot="1">
      <c r="B16" s="1" t="s">
        <v>11</v>
      </c>
    </row>
    <row r="17" spans="2:8" ht="18.600000000000001" thickBot="1">
      <c r="B17" s="5" t="s">
        <v>1</v>
      </c>
      <c r="C17" s="5" t="s">
        <v>2</v>
      </c>
      <c r="D17" s="6" t="s">
        <v>116</v>
      </c>
      <c r="E17" s="6" t="s">
        <v>117</v>
      </c>
      <c r="F17" s="6" t="s">
        <v>59</v>
      </c>
      <c r="G17" s="35"/>
      <c r="H17" s="5"/>
    </row>
    <row r="18" spans="2:8">
      <c r="C18" s="1" t="s">
        <v>35</v>
      </c>
      <c r="F18" s="28">
        <f t="shared" ref="F18:F42" si="1">D18-E18</f>
        <v>0</v>
      </c>
    </row>
    <row r="19" spans="2:8" ht="36">
      <c r="B19" s="10"/>
      <c r="C19" s="10" t="s">
        <v>36</v>
      </c>
      <c r="D19" s="11">
        <v>221200</v>
      </c>
      <c r="E19" s="11">
        <v>221200</v>
      </c>
      <c r="F19" s="11">
        <f t="shared" si="1"/>
        <v>0</v>
      </c>
      <c r="G19" s="50" t="s">
        <v>120</v>
      </c>
      <c r="H19" s="10"/>
    </row>
    <row r="20" spans="2:8" outlineLevel="1">
      <c r="B20" s="10"/>
      <c r="C20" s="10" t="s">
        <v>20</v>
      </c>
      <c r="D20" s="11">
        <v>10000</v>
      </c>
      <c r="E20" s="11">
        <v>10000</v>
      </c>
      <c r="F20" s="11">
        <f t="shared" si="1"/>
        <v>0</v>
      </c>
      <c r="G20" s="36"/>
      <c r="H20" s="10"/>
    </row>
    <row r="21" spans="2:8">
      <c r="B21" s="10"/>
      <c r="C21" s="10" t="s">
        <v>15</v>
      </c>
      <c r="D21" s="11">
        <v>20000</v>
      </c>
      <c r="E21" s="11">
        <v>20000</v>
      </c>
      <c r="F21" s="11">
        <f t="shared" si="1"/>
        <v>0</v>
      </c>
      <c r="G21" s="50"/>
      <c r="H21" s="10"/>
    </row>
    <row r="22" spans="2:8" outlineLevel="1">
      <c r="B22" s="10"/>
      <c r="C22" s="10" t="s">
        <v>37</v>
      </c>
      <c r="D22" s="11">
        <v>5000</v>
      </c>
      <c r="E22" s="11">
        <v>5000</v>
      </c>
      <c r="F22" s="11">
        <f t="shared" si="1"/>
        <v>0</v>
      </c>
      <c r="G22" s="36"/>
      <c r="H22" s="10"/>
    </row>
    <row r="23" spans="2:8">
      <c r="B23" s="10"/>
      <c r="C23" s="10" t="s">
        <v>12</v>
      </c>
      <c r="D23" s="11">
        <v>218000</v>
      </c>
      <c r="E23" s="11">
        <v>218000</v>
      </c>
      <c r="F23" s="11">
        <f t="shared" si="1"/>
        <v>0</v>
      </c>
      <c r="G23" s="36"/>
      <c r="H23" s="10"/>
    </row>
    <row r="24" spans="2:8" outlineLevel="1">
      <c r="B24" s="10"/>
      <c r="C24" s="10" t="s">
        <v>38</v>
      </c>
      <c r="D24" s="11"/>
      <c r="E24" s="11"/>
      <c r="F24" s="11">
        <f t="shared" si="1"/>
        <v>0</v>
      </c>
      <c r="G24" s="36"/>
      <c r="H24" s="10"/>
    </row>
    <row r="25" spans="2:8">
      <c r="B25" s="10"/>
      <c r="C25" s="10" t="s">
        <v>13</v>
      </c>
      <c r="D25" s="11">
        <v>39800</v>
      </c>
      <c r="E25" s="11">
        <v>39800</v>
      </c>
      <c r="F25" s="11">
        <f t="shared" si="1"/>
        <v>0</v>
      </c>
      <c r="G25" s="36"/>
      <c r="H25" s="10"/>
    </row>
    <row r="26" spans="2:8">
      <c r="B26" s="10"/>
      <c r="C26" s="10" t="s">
        <v>39</v>
      </c>
      <c r="D26" s="11">
        <v>34000</v>
      </c>
      <c r="E26" s="11">
        <v>34000</v>
      </c>
      <c r="F26" s="11">
        <f t="shared" si="1"/>
        <v>0</v>
      </c>
      <c r="G26" s="50"/>
      <c r="H26" s="10"/>
    </row>
    <row r="27" spans="2:8" outlineLevel="1">
      <c r="B27" s="10"/>
      <c r="C27" s="10" t="s">
        <v>40</v>
      </c>
      <c r="D27" s="11"/>
      <c r="E27" s="11"/>
      <c r="F27" s="11">
        <f t="shared" si="1"/>
        <v>0</v>
      </c>
      <c r="G27" s="36"/>
      <c r="H27" s="10"/>
    </row>
    <row r="28" spans="2:8">
      <c r="B28" s="10"/>
      <c r="C28" s="10" t="s">
        <v>41</v>
      </c>
      <c r="D28" s="11">
        <v>72000</v>
      </c>
      <c r="E28" s="11">
        <v>72000</v>
      </c>
      <c r="F28" s="11">
        <f t="shared" si="1"/>
        <v>0</v>
      </c>
      <c r="G28" s="36"/>
      <c r="H28" s="10"/>
    </row>
    <row r="29" spans="2:8" outlineLevel="1">
      <c r="B29" s="10"/>
      <c r="C29" s="10" t="s">
        <v>42</v>
      </c>
      <c r="D29" s="11">
        <v>24000</v>
      </c>
      <c r="E29" s="11">
        <v>24000</v>
      </c>
      <c r="F29" s="11">
        <f t="shared" si="1"/>
        <v>0</v>
      </c>
      <c r="G29" s="36"/>
      <c r="H29" s="10"/>
    </row>
    <row r="30" spans="2:8">
      <c r="B30" s="10"/>
      <c r="C30" s="10" t="s">
        <v>18</v>
      </c>
      <c r="D30" s="11">
        <v>22000</v>
      </c>
      <c r="E30" s="11">
        <v>22000</v>
      </c>
      <c r="F30" s="11">
        <f t="shared" si="1"/>
        <v>0</v>
      </c>
      <c r="G30" s="36"/>
      <c r="H30" s="10"/>
    </row>
    <row r="31" spans="2:8" outlineLevel="1">
      <c r="B31" s="10"/>
      <c r="C31" s="10" t="s">
        <v>43</v>
      </c>
      <c r="D31" s="11"/>
      <c r="E31" s="11"/>
      <c r="F31" s="11">
        <f t="shared" si="1"/>
        <v>0</v>
      </c>
      <c r="G31" s="36"/>
      <c r="H31" s="10"/>
    </row>
    <row r="32" spans="2:8" outlineLevel="1">
      <c r="B32" s="10"/>
      <c r="C32" s="10" t="s">
        <v>44</v>
      </c>
      <c r="D32" s="11"/>
      <c r="E32" s="11"/>
      <c r="F32" s="11">
        <f t="shared" si="1"/>
        <v>0</v>
      </c>
      <c r="G32" s="36"/>
      <c r="H32" s="10"/>
    </row>
    <row r="33" spans="2:8">
      <c r="B33" s="10"/>
      <c r="C33" s="10" t="s">
        <v>22</v>
      </c>
      <c r="D33" s="11">
        <v>81000</v>
      </c>
      <c r="E33" s="11">
        <v>81000</v>
      </c>
      <c r="F33" s="11">
        <f t="shared" si="1"/>
        <v>0</v>
      </c>
      <c r="G33" s="36"/>
      <c r="H33" s="10"/>
    </row>
    <row r="34" spans="2:8" outlineLevel="1">
      <c r="B34" s="10"/>
      <c r="C34" s="10" t="s">
        <v>45</v>
      </c>
      <c r="D34" s="11"/>
      <c r="E34" s="11"/>
      <c r="F34" s="11">
        <f t="shared" si="1"/>
        <v>0</v>
      </c>
      <c r="G34" s="36"/>
      <c r="H34" s="10"/>
    </row>
    <row r="35" spans="2:8" outlineLevel="1">
      <c r="B35" s="10"/>
      <c r="C35" s="10" t="s">
        <v>46</v>
      </c>
      <c r="D35" s="11"/>
      <c r="E35" s="11"/>
      <c r="F35" s="11">
        <f t="shared" si="1"/>
        <v>0</v>
      </c>
      <c r="G35" s="36"/>
      <c r="H35" s="10"/>
    </row>
    <row r="36" spans="2:8" outlineLevel="1">
      <c r="B36" s="10"/>
      <c r="C36" s="10" t="s">
        <v>47</v>
      </c>
      <c r="D36" s="11"/>
      <c r="E36" s="11"/>
      <c r="F36" s="11">
        <f t="shared" si="1"/>
        <v>0</v>
      </c>
      <c r="G36" s="36"/>
      <c r="H36" s="10"/>
    </row>
    <row r="37" spans="2:8" outlineLevel="1">
      <c r="B37" s="10"/>
      <c r="C37" s="10" t="s">
        <v>48</v>
      </c>
      <c r="D37" s="11"/>
      <c r="E37" s="11"/>
      <c r="F37" s="11">
        <f t="shared" si="1"/>
        <v>0</v>
      </c>
      <c r="G37" s="36"/>
      <c r="H37" s="10"/>
    </row>
    <row r="38" spans="2:8" outlineLevel="1">
      <c r="B38" s="22"/>
      <c r="C38" s="22" t="s">
        <v>49</v>
      </c>
      <c r="D38" s="23"/>
      <c r="E38" s="23"/>
      <c r="F38" s="23">
        <f t="shared" si="1"/>
        <v>0</v>
      </c>
      <c r="G38" s="39"/>
      <c r="H38" s="22"/>
    </row>
    <row r="39" spans="2:8" outlineLevel="1">
      <c r="B39" s="10"/>
      <c r="C39" s="10" t="s">
        <v>50</v>
      </c>
      <c r="D39" s="11"/>
      <c r="E39" s="11"/>
      <c r="F39" s="11">
        <f t="shared" si="1"/>
        <v>0</v>
      </c>
      <c r="G39" s="36"/>
      <c r="H39" s="10"/>
    </row>
    <row r="40" spans="2:8" outlineLevel="1">
      <c r="B40" s="10"/>
      <c r="C40" s="10" t="s">
        <v>51</v>
      </c>
      <c r="D40" s="11"/>
      <c r="E40" s="11"/>
      <c r="F40" s="11">
        <f t="shared" si="1"/>
        <v>0</v>
      </c>
      <c r="G40" s="36"/>
      <c r="H40" s="10"/>
    </row>
    <row r="41" spans="2:8" outlineLevel="1">
      <c r="B41" s="10"/>
      <c r="C41" s="10" t="s">
        <v>52</v>
      </c>
      <c r="D41" s="11"/>
      <c r="E41" s="11"/>
      <c r="F41" s="11">
        <f t="shared" si="1"/>
        <v>0</v>
      </c>
      <c r="G41" s="36"/>
      <c r="H41" s="10"/>
    </row>
    <row r="42" spans="2:8" ht="18.600000000000001" outlineLevel="1" thickBot="1">
      <c r="B42" s="13"/>
      <c r="C42" s="13" t="s">
        <v>53</v>
      </c>
      <c r="D42" s="14"/>
      <c r="E42" s="14"/>
      <c r="F42" s="14">
        <f t="shared" si="1"/>
        <v>0</v>
      </c>
      <c r="G42" s="40"/>
      <c r="H42" s="13"/>
    </row>
    <row r="43" spans="2:8" ht="19.2" thickTop="1" thickBot="1">
      <c r="B43" s="9" t="s">
        <v>10</v>
      </c>
      <c r="C43" s="9"/>
      <c r="D43" s="8">
        <f>SUM(D18:D42)</f>
        <v>747000</v>
      </c>
      <c r="E43" s="8">
        <f t="shared" ref="E43:F43" si="2">SUM(E18:E42)</f>
        <v>747000</v>
      </c>
      <c r="F43" s="8">
        <f t="shared" si="2"/>
        <v>0</v>
      </c>
      <c r="G43" s="38"/>
      <c r="H43" s="7"/>
    </row>
    <row r="45" spans="2:8" ht="18.600000000000001" thickBot="1">
      <c r="B45" s="1" t="s">
        <v>58</v>
      </c>
    </row>
    <row r="46" spans="2:8" ht="18.600000000000001" thickBot="1">
      <c r="B46" s="5" t="s">
        <v>1</v>
      </c>
      <c r="C46" s="5"/>
      <c r="D46" s="6" t="s">
        <v>116</v>
      </c>
      <c r="E46" s="6" t="s">
        <v>117</v>
      </c>
      <c r="F46" s="6" t="s">
        <v>59</v>
      </c>
      <c r="G46" s="35"/>
      <c r="H46" s="5"/>
    </row>
    <row r="47" spans="2:8" ht="18.600000000000001" thickBot="1">
      <c r="B47" s="5"/>
      <c r="C47" s="5"/>
      <c r="D47" s="29">
        <f>D14-D43</f>
        <v>0</v>
      </c>
      <c r="E47" s="29">
        <f t="shared" ref="E47" si="3">E14-E43</f>
        <v>0</v>
      </c>
      <c r="F47" s="29">
        <f>F14-F43</f>
        <v>0</v>
      </c>
      <c r="G47" s="35"/>
      <c r="H47" s="5"/>
    </row>
    <row r="49" spans="3:3">
      <c r="C49" s="1" t="s">
        <v>121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D5273-1B9A-4B0D-8F17-F9721321E546}">
  <sheetPr>
    <pageSetUpPr fitToPage="1"/>
  </sheetPr>
  <dimension ref="B2:I23"/>
  <sheetViews>
    <sheetView workbookViewId="0">
      <selection activeCell="A17" sqref="A17:XFD17"/>
    </sheetView>
  </sheetViews>
  <sheetFormatPr defaultColWidth="9" defaultRowHeight="18" outlineLevelRow="2"/>
  <cols>
    <col min="1" max="1" width="3.8984375" style="1" customWidth="1"/>
    <col min="2" max="2" width="6.3984375" style="1" customWidth="1"/>
    <col min="3" max="3" width="7.09765625" style="1" customWidth="1"/>
    <col min="4" max="4" width="14.5" style="1" customWidth="1"/>
    <col min="5" max="7" width="9" style="2"/>
    <col min="8" max="8" width="22.8984375" style="15" customWidth="1"/>
    <col min="9" max="9" width="2.59765625" style="1" customWidth="1"/>
    <col min="10" max="16384" width="9" style="1"/>
  </cols>
  <sheetData>
    <row r="2" spans="2:9">
      <c r="B2" s="1" t="s">
        <v>158</v>
      </c>
    </row>
    <row r="3" spans="2:9" ht="18.600000000000001" thickBot="1">
      <c r="B3" s="1" t="s">
        <v>0</v>
      </c>
    </row>
    <row r="4" spans="2:9" ht="18.600000000000001" thickBot="1">
      <c r="B4" s="5" t="s">
        <v>1</v>
      </c>
      <c r="C4" s="5" t="s">
        <v>2</v>
      </c>
      <c r="D4" s="5"/>
      <c r="E4" s="6" t="s">
        <v>3</v>
      </c>
      <c r="F4" s="6" t="s">
        <v>4</v>
      </c>
      <c r="G4" s="6" t="s">
        <v>5</v>
      </c>
      <c r="H4" s="16" t="s">
        <v>6</v>
      </c>
      <c r="I4" s="5"/>
    </row>
    <row r="5" spans="2:9">
      <c r="B5" s="1" t="s">
        <v>24</v>
      </c>
      <c r="G5" s="2">
        <f>E5-F5</f>
        <v>0</v>
      </c>
    </row>
    <row r="6" spans="2:9">
      <c r="B6" s="1" t="s">
        <v>75</v>
      </c>
      <c r="E6" s="2">
        <f>SUM(E7)</f>
        <v>0</v>
      </c>
      <c r="F6" s="2">
        <f>SUM(F7)</f>
        <v>0</v>
      </c>
      <c r="G6" s="42">
        <f>E6-F6</f>
        <v>0</v>
      </c>
    </row>
    <row r="7" spans="2:9">
      <c r="C7" s="1" t="s">
        <v>106</v>
      </c>
      <c r="E7" s="2">
        <v>0</v>
      </c>
      <c r="F7" s="2">
        <v>0</v>
      </c>
      <c r="G7" s="42">
        <f t="shared" ref="G7" si="0">E7-F7</f>
        <v>0</v>
      </c>
    </row>
    <row r="8" spans="2:9">
      <c r="B8" s="10" t="s">
        <v>7</v>
      </c>
      <c r="C8" s="10"/>
      <c r="D8" s="10"/>
      <c r="E8" s="11">
        <f>SUM(E9:E10)</f>
        <v>15000</v>
      </c>
      <c r="F8" s="11">
        <f>SUM(F9:F10)</f>
        <v>15000</v>
      </c>
      <c r="G8" s="11">
        <f>E8-F8</f>
        <v>0</v>
      </c>
      <c r="H8" s="17"/>
      <c r="I8" s="10"/>
    </row>
    <row r="9" spans="2:9">
      <c r="B9" s="10"/>
      <c r="C9" s="10" t="s">
        <v>26</v>
      </c>
      <c r="D9" s="10"/>
      <c r="E9" s="11">
        <v>10000</v>
      </c>
      <c r="F9" s="11">
        <v>10000</v>
      </c>
      <c r="G9" s="11">
        <f>E9-F9</f>
        <v>0</v>
      </c>
      <c r="H9" s="17"/>
      <c r="I9" s="10"/>
    </row>
    <row r="10" spans="2:9" ht="18.600000000000001" thickBot="1">
      <c r="B10" s="3"/>
      <c r="C10" s="3" t="s">
        <v>95</v>
      </c>
      <c r="D10" s="3"/>
      <c r="E10" s="4">
        <v>5000</v>
      </c>
      <c r="F10" s="4">
        <v>5000</v>
      </c>
      <c r="G10" s="4">
        <f>E10-F10</f>
        <v>0</v>
      </c>
      <c r="H10" s="18" t="s">
        <v>159</v>
      </c>
      <c r="I10" s="3"/>
    </row>
    <row r="11" spans="2:9" ht="19.2" thickTop="1" thickBot="1">
      <c r="B11" s="3"/>
      <c r="C11" s="3"/>
      <c r="D11" s="3"/>
      <c r="E11" s="4"/>
      <c r="F11" s="4"/>
      <c r="G11" s="4">
        <f>E11-F11</f>
        <v>0</v>
      </c>
      <c r="H11" s="18"/>
      <c r="I11" s="3"/>
    </row>
    <row r="12" spans="2:9" ht="19.2" thickTop="1" thickBot="1">
      <c r="B12" s="9" t="s">
        <v>10</v>
      </c>
      <c r="C12" s="9"/>
      <c r="D12" s="9"/>
      <c r="E12" s="8">
        <f>SUM(E5,E6,E8)</f>
        <v>15000</v>
      </c>
      <c r="F12" s="8">
        <f>SUM(F5,F6,F8)</f>
        <v>15000</v>
      </c>
      <c r="G12" s="51">
        <f>SUM(G5,G6,G8)</f>
        <v>0</v>
      </c>
      <c r="H12" s="19"/>
      <c r="I12" s="7"/>
    </row>
    <row r="14" spans="2:9" ht="18.600000000000001" thickBot="1">
      <c r="B14" s="1" t="s">
        <v>11</v>
      </c>
    </row>
    <row r="15" spans="2:9" ht="18.600000000000001" thickBot="1">
      <c r="B15" s="5" t="s">
        <v>1</v>
      </c>
      <c r="C15" s="5" t="s">
        <v>2</v>
      </c>
      <c r="D15" s="5"/>
      <c r="E15" s="6" t="s">
        <v>3</v>
      </c>
      <c r="F15" s="6" t="s">
        <v>4</v>
      </c>
      <c r="G15" s="6" t="s">
        <v>5</v>
      </c>
      <c r="H15" s="16" t="s">
        <v>6</v>
      </c>
      <c r="I15" s="5"/>
    </row>
    <row r="16" spans="2:9">
      <c r="B16" s="1" t="s">
        <v>27</v>
      </c>
    </row>
    <row r="17" spans="2:9" outlineLevel="2">
      <c r="B17" s="10"/>
      <c r="C17" s="10" t="s">
        <v>20</v>
      </c>
      <c r="D17" s="10"/>
      <c r="E17" s="11"/>
      <c r="F17" s="11"/>
      <c r="G17" s="11">
        <f>E17-F17</f>
        <v>0</v>
      </c>
      <c r="H17" s="17"/>
      <c r="I17" s="10"/>
    </row>
    <row r="18" spans="2:9">
      <c r="B18" s="10"/>
      <c r="C18" s="10" t="s">
        <v>12</v>
      </c>
      <c r="D18" s="10"/>
      <c r="E18" s="11">
        <v>5000</v>
      </c>
      <c r="F18" s="11"/>
      <c r="G18" s="11">
        <f>E18-F18</f>
        <v>5000</v>
      </c>
      <c r="H18" s="17" t="s">
        <v>110</v>
      </c>
      <c r="I18" s="10"/>
    </row>
    <row r="19" spans="2:9" outlineLevel="1">
      <c r="B19" s="10"/>
      <c r="C19" s="10" t="s">
        <v>14</v>
      </c>
      <c r="D19" s="10"/>
      <c r="E19" s="11"/>
      <c r="F19" s="11"/>
      <c r="G19" s="42">
        <f t="shared" ref="G19:G22" si="1">E19-F19</f>
        <v>0</v>
      </c>
      <c r="H19" s="17"/>
      <c r="I19" s="10"/>
    </row>
    <row r="20" spans="2:9">
      <c r="B20" s="10"/>
      <c r="C20" s="10" t="s">
        <v>15</v>
      </c>
      <c r="D20" s="10"/>
      <c r="E20" s="11">
        <v>5000</v>
      </c>
      <c r="F20" s="11">
        <v>5000</v>
      </c>
      <c r="G20" s="11">
        <f t="shared" si="1"/>
        <v>0</v>
      </c>
      <c r="H20" s="17" t="s">
        <v>109</v>
      </c>
      <c r="I20" s="10"/>
    </row>
    <row r="21" spans="2:9">
      <c r="B21" s="10"/>
      <c r="C21" s="10" t="s">
        <v>13</v>
      </c>
      <c r="D21" s="10"/>
      <c r="E21" s="11">
        <v>5000</v>
      </c>
      <c r="F21" s="11">
        <v>5000</v>
      </c>
      <c r="G21" s="11">
        <f t="shared" si="1"/>
        <v>0</v>
      </c>
      <c r="H21" s="17" t="s">
        <v>108</v>
      </c>
      <c r="I21" s="10"/>
    </row>
    <row r="22" spans="2:9" ht="18.600000000000001" thickBot="1">
      <c r="B22" s="13"/>
      <c r="C22" s="13" t="s">
        <v>23</v>
      </c>
      <c r="D22" s="13"/>
      <c r="E22" s="14"/>
      <c r="F22" s="14"/>
      <c r="G22" s="14">
        <f t="shared" si="1"/>
        <v>0</v>
      </c>
      <c r="H22" s="21"/>
      <c r="I22" s="13"/>
    </row>
    <row r="23" spans="2:9" ht="19.2" thickTop="1" thickBot="1">
      <c r="B23" s="9" t="s">
        <v>10</v>
      </c>
      <c r="C23" s="9"/>
      <c r="D23" s="9"/>
      <c r="E23" s="8">
        <f>SUM(E17:E22)</f>
        <v>15000</v>
      </c>
      <c r="F23" s="8">
        <f>SUM(F17:F22)</f>
        <v>10000</v>
      </c>
      <c r="G23" s="51">
        <f>SUM(G17:G22)</f>
        <v>5000</v>
      </c>
      <c r="H23" s="19"/>
      <c r="I23" s="7"/>
    </row>
  </sheetData>
  <phoneticPr fontI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62893-8A01-46B7-A610-E32CCFE6F082}">
  <dimension ref="B2:B33"/>
  <sheetViews>
    <sheetView workbookViewId="0">
      <selection activeCell="B9" sqref="B9:B33"/>
    </sheetView>
  </sheetViews>
  <sheetFormatPr defaultRowHeight="18"/>
  <cols>
    <col min="2" max="2" width="21.3984375" bestFit="1" customWidth="1"/>
  </cols>
  <sheetData>
    <row r="2" spans="2:2">
      <c r="B2" t="s">
        <v>28</v>
      </c>
    </row>
    <row r="3" spans="2:2">
      <c r="B3" t="s">
        <v>29</v>
      </c>
    </row>
    <row r="4" spans="2:2">
      <c r="B4" t="s">
        <v>30</v>
      </c>
    </row>
    <row r="5" spans="2:2">
      <c r="B5" t="s">
        <v>31</v>
      </c>
    </row>
    <row r="6" spans="2:2">
      <c r="B6" t="s">
        <v>32</v>
      </c>
    </row>
    <row r="7" spans="2:2">
      <c r="B7" t="s">
        <v>33</v>
      </c>
    </row>
    <row r="8" spans="2:2">
      <c r="B8" t="s">
        <v>34</v>
      </c>
    </row>
    <row r="9" spans="2:2">
      <c r="B9" t="s">
        <v>35</v>
      </c>
    </row>
    <row r="10" spans="2:2">
      <c r="B10" t="s">
        <v>36</v>
      </c>
    </row>
    <row r="11" spans="2:2">
      <c r="B11" t="s">
        <v>20</v>
      </c>
    </row>
    <row r="12" spans="2:2">
      <c r="B12" t="s">
        <v>15</v>
      </c>
    </row>
    <row r="13" spans="2:2">
      <c r="B13" t="s">
        <v>37</v>
      </c>
    </row>
    <row r="14" spans="2:2">
      <c r="B14" t="s">
        <v>12</v>
      </c>
    </row>
    <row r="15" spans="2:2">
      <c r="B15" t="s">
        <v>38</v>
      </c>
    </row>
    <row r="16" spans="2:2">
      <c r="B16" t="s">
        <v>13</v>
      </c>
    </row>
    <row r="17" spans="2:2">
      <c r="B17" t="s">
        <v>39</v>
      </c>
    </row>
    <row r="18" spans="2:2">
      <c r="B18" t="s">
        <v>40</v>
      </c>
    </row>
    <row r="19" spans="2:2">
      <c r="B19" t="s">
        <v>41</v>
      </c>
    </row>
    <row r="20" spans="2:2">
      <c r="B20" t="s">
        <v>42</v>
      </c>
    </row>
    <row r="21" spans="2:2">
      <c r="B21" t="s">
        <v>18</v>
      </c>
    </row>
    <row r="22" spans="2:2">
      <c r="B22" t="s">
        <v>43</v>
      </c>
    </row>
    <row r="23" spans="2:2">
      <c r="B23" t="s">
        <v>44</v>
      </c>
    </row>
    <row r="24" spans="2:2">
      <c r="B24" t="s">
        <v>22</v>
      </c>
    </row>
    <row r="25" spans="2:2">
      <c r="B25" t="s">
        <v>45</v>
      </c>
    </row>
    <row r="26" spans="2:2">
      <c r="B26" t="s">
        <v>46</v>
      </c>
    </row>
    <row r="27" spans="2:2">
      <c r="B27" t="s">
        <v>47</v>
      </c>
    </row>
    <row r="28" spans="2:2">
      <c r="B28" t="s">
        <v>48</v>
      </c>
    </row>
    <row r="29" spans="2:2">
      <c r="B29" t="s">
        <v>49</v>
      </c>
    </row>
    <row r="30" spans="2:2">
      <c r="B30" t="s">
        <v>50</v>
      </c>
    </row>
    <row r="31" spans="2:2">
      <c r="B31" t="s">
        <v>51</v>
      </c>
    </row>
    <row r="32" spans="2:2">
      <c r="B32" t="s">
        <v>52</v>
      </c>
    </row>
    <row r="33" spans="2:2">
      <c r="B33" t="s">
        <v>53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2CD7D-84BD-4331-8B5C-FF743E1F479D}">
  <sheetPr>
    <pageSetUpPr fitToPage="1"/>
  </sheetPr>
  <dimension ref="B2:O56"/>
  <sheetViews>
    <sheetView tabSelected="1" topLeftCell="B1" zoomScaleNormal="100" workbookViewId="0">
      <pane ySplit="4" topLeftCell="A8" activePane="bottomLeft" state="frozen"/>
      <selection activeCell="D47" sqref="D47"/>
      <selection pane="bottomLeft" activeCell="E24" sqref="E24"/>
    </sheetView>
  </sheetViews>
  <sheetFormatPr defaultColWidth="9" defaultRowHeight="18" outlineLevelRow="1"/>
  <cols>
    <col min="1" max="1" width="3.8984375" style="1" customWidth="1"/>
    <col min="2" max="2" width="6.3984375" style="1" customWidth="1"/>
    <col min="3" max="3" width="15.09765625" style="1" bestFit="1" customWidth="1"/>
    <col min="4" max="4" width="15.09765625" style="1" customWidth="1"/>
    <col min="5" max="14" width="14.09765625" style="2" customWidth="1"/>
    <col min="15" max="15" width="2.59765625" style="1" customWidth="1"/>
    <col min="16" max="16384" width="9" style="1"/>
  </cols>
  <sheetData>
    <row r="2" spans="2:15">
      <c r="B2" s="1" t="s">
        <v>167</v>
      </c>
    </row>
    <row r="3" spans="2:15" ht="18.600000000000001" thickBot="1">
      <c r="B3" s="1" t="s">
        <v>0</v>
      </c>
      <c r="N3" s="28" t="s">
        <v>57</v>
      </c>
    </row>
    <row r="4" spans="2:15" ht="18.600000000000001" thickBot="1">
      <c r="B4" s="5" t="s">
        <v>1</v>
      </c>
      <c r="C4" s="5" t="s">
        <v>2</v>
      </c>
      <c r="D4" s="5"/>
      <c r="E4" s="45" t="s">
        <v>21</v>
      </c>
      <c r="F4" s="45" t="s">
        <v>101</v>
      </c>
      <c r="G4" s="45" t="s">
        <v>25</v>
      </c>
      <c r="H4" s="45" t="s">
        <v>160</v>
      </c>
      <c r="I4" s="45" t="s">
        <v>161</v>
      </c>
      <c r="J4" s="45" t="s">
        <v>155</v>
      </c>
      <c r="K4" s="45" t="s">
        <v>162</v>
      </c>
      <c r="L4" s="45" t="s">
        <v>27</v>
      </c>
      <c r="M4" s="45" t="s">
        <v>115</v>
      </c>
      <c r="N4" s="6" t="s">
        <v>56</v>
      </c>
      <c r="O4" s="5"/>
    </row>
    <row r="5" spans="2:15">
      <c r="B5" s="1" t="s">
        <v>24</v>
      </c>
      <c r="E5" s="28">
        <v>200000</v>
      </c>
      <c r="F5" s="28"/>
      <c r="G5" s="28"/>
      <c r="H5" s="28"/>
      <c r="I5" s="28">
        <v>40000</v>
      </c>
      <c r="J5" s="28"/>
      <c r="K5" s="28"/>
      <c r="L5" s="28"/>
      <c r="M5" s="28">
        <v>78500</v>
      </c>
      <c r="N5" s="28">
        <f>SUM(E5:M5)</f>
        <v>318500</v>
      </c>
    </row>
    <row r="6" spans="2:15">
      <c r="B6" s="10" t="s">
        <v>102</v>
      </c>
      <c r="C6" s="10"/>
      <c r="D6" s="10"/>
      <c r="E6" s="33"/>
      <c r="F6" s="33"/>
      <c r="G6" s="33"/>
      <c r="H6" s="33"/>
      <c r="I6" s="33"/>
      <c r="J6" s="33"/>
      <c r="K6" s="33"/>
      <c r="L6" s="33"/>
      <c r="M6" s="33"/>
      <c r="N6" s="11">
        <f>SUM(E6:M6)</f>
        <v>0</v>
      </c>
      <c r="O6" s="10"/>
    </row>
    <row r="7" spans="2:15">
      <c r="B7" s="10"/>
      <c r="C7" s="10" t="s">
        <v>104</v>
      </c>
      <c r="D7" s="10"/>
      <c r="E7" s="33"/>
      <c r="F7" s="33"/>
      <c r="G7" s="33"/>
      <c r="H7" s="33"/>
      <c r="I7" s="33"/>
      <c r="J7" s="33"/>
      <c r="K7" s="33"/>
      <c r="L7" s="33"/>
      <c r="M7" s="33"/>
      <c r="N7" s="11">
        <f t="shared" ref="N7:N20" si="0">SUM(E7:M7)</f>
        <v>0</v>
      </c>
      <c r="O7" s="10"/>
    </row>
    <row r="8" spans="2:15">
      <c r="C8" s="1" t="s">
        <v>107</v>
      </c>
      <c r="E8" s="28"/>
      <c r="F8" s="28"/>
      <c r="G8" s="28"/>
      <c r="H8" s="28"/>
      <c r="I8" s="28"/>
      <c r="J8" s="28"/>
      <c r="K8" s="28"/>
      <c r="L8" s="28"/>
      <c r="M8" s="28"/>
      <c r="N8" s="11">
        <f t="shared" si="0"/>
        <v>0</v>
      </c>
    </row>
    <row r="9" spans="2:15">
      <c r="C9" s="1" t="s">
        <v>103</v>
      </c>
      <c r="E9" s="28"/>
      <c r="F9" s="28"/>
      <c r="G9" s="28"/>
      <c r="H9" s="28"/>
      <c r="I9" s="28"/>
      <c r="J9" s="28"/>
      <c r="K9" s="28"/>
      <c r="L9" s="28"/>
      <c r="M9" s="28"/>
      <c r="N9" s="11">
        <f t="shared" si="0"/>
        <v>0</v>
      </c>
    </row>
    <row r="10" spans="2:15">
      <c r="C10" s="1" t="s">
        <v>118</v>
      </c>
      <c r="E10" s="28">
        <v>100000</v>
      </c>
      <c r="F10" s="28"/>
      <c r="G10" s="28"/>
      <c r="H10" s="28">
        <v>10000</v>
      </c>
      <c r="I10" s="28"/>
      <c r="J10" s="28"/>
      <c r="K10" s="28"/>
      <c r="L10" s="28"/>
      <c r="M10" s="28"/>
      <c r="N10" s="11">
        <f t="shared" si="0"/>
        <v>110000</v>
      </c>
    </row>
    <row r="11" spans="2:15">
      <c r="B11" s="10" t="s">
        <v>7</v>
      </c>
      <c r="C11" s="10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>
        <f t="shared" si="0"/>
        <v>0</v>
      </c>
      <c r="O11" s="10"/>
    </row>
    <row r="12" spans="2:15">
      <c r="B12" s="10"/>
      <c r="C12" s="10" t="s">
        <v>21</v>
      </c>
      <c r="D12" s="10"/>
      <c r="E12" s="11">
        <v>240000</v>
      </c>
      <c r="F12" s="11"/>
      <c r="G12" s="11"/>
      <c r="H12" s="11"/>
      <c r="I12" s="11"/>
      <c r="J12" s="11"/>
      <c r="K12" s="11"/>
      <c r="L12" s="11"/>
      <c r="M12" s="11"/>
      <c r="N12" s="11">
        <f t="shared" si="0"/>
        <v>240000</v>
      </c>
      <c r="O12" s="10"/>
    </row>
    <row r="13" spans="2:15">
      <c r="B13" s="10"/>
      <c r="C13" s="10" t="s">
        <v>100</v>
      </c>
      <c r="D13" s="10"/>
      <c r="E13" s="11"/>
      <c r="F13" s="11">
        <v>32000</v>
      </c>
      <c r="G13" s="11"/>
      <c r="H13" s="11"/>
      <c r="I13" s="11"/>
      <c r="J13" s="11"/>
      <c r="K13" s="11"/>
      <c r="L13" s="11"/>
      <c r="M13" s="11"/>
      <c r="N13" s="11">
        <f t="shared" si="0"/>
        <v>32000</v>
      </c>
      <c r="O13" s="10"/>
    </row>
    <row r="14" spans="2:15">
      <c r="B14" s="10"/>
      <c r="C14" s="10" t="s">
        <v>25</v>
      </c>
      <c r="D14" s="10"/>
      <c r="E14" s="11"/>
      <c r="F14" s="11"/>
      <c r="G14" s="11">
        <v>32000</v>
      </c>
      <c r="H14" s="11"/>
      <c r="I14" s="11"/>
      <c r="J14" s="11"/>
      <c r="K14" s="11"/>
      <c r="L14" s="11"/>
      <c r="M14" s="11"/>
      <c r="N14" s="11">
        <f t="shared" si="0"/>
        <v>32000</v>
      </c>
      <c r="O14" s="10"/>
    </row>
    <row r="15" spans="2:15">
      <c r="B15" s="10"/>
      <c r="C15" s="10" t="s">
        <v>147</v>
      </c>
      <c r="D15" s="10"/>
      <c r="E15" s="11"/>
      <c r="F15" s="11"/>
      <c r="G15" s="11"/>
      <c r="H15" s="11">
        <v>12000</v>
      </c>
      <c r="I15" s="11"/>
      <c r="J15" s="11"/>
      <c r="K15" s="11"/>
      <c r="L15" s="11"/>
      <c r="M15" s="11"/>
      <c r="N15" s="11">
        <f t="shared" ref="N15" si="1">SUM(E15:M15)</f>
        <v>12000</v>
      </c>
      <c r="O15" s="10"/>
    </row>
    <row r="16" spans="2:15">
      <c r="B16" s="10"/>
      <c r="C16" s="10" t="s">
        <v>163</v>
      </c>
      <c r="D16" s="10"/>
      <c r="E16" s="11"/>
      <c r="F16" s="11"/>
      <c r="G16" s="11"/>
      <c r="H16" s="11"/>
      <c r="I16" s="11">
        <v>12000</v>
      </c>
      <c r="J16" s="11"/>
      <c r="K16" s="11"/>
      <c r="L16" s="11"/>
      <c r="M16" s="11"/>
      <c r="N16" s="11">
        <f t="shared" ref="N16:N17" si="2">SUM(E16:M16)</f>
        <v>12000</v>
      </c>
      <c r="O16" s="10"/>
    </row>
    <row r="17" spans="2:15">
      <c r="B17" s="10"/>
      <c r="C17" s="10" t="s">
        <v>164</v>
      </c>
      <c r="D17" s="10"/>
      <c r="E17" s="11"/>
      <c r="F17" s="11"/>
      <c r="G17" s="11"/>
      <c r="H17" s="11"/>
      <c r="I17" s="11"/>
      <c r="J17" s="11">
        <v>20000</v>
      </c>
      <c r="K17" s="11"/>
      <c r="L17" s="11"/>
      <c r="M17" s="11"/>
      <c r="N17" s="11">
        <f t="shared" si="2"/>
        <v>20000</v>
      </c>
      <c r="O17" s="10"/>
    </row>
    <row r="18" spans="2:15">
      <c r="B18" s="10"/>
      <c r="C18" s="10" t="s">
        <v>165</v>
      </c>
      <c r="D18" s="10"/>
      <c r="E18" s="11"/>
      <c r="F18" s="11"/>
      <c r="G18" s="11"/>
      <c r="H18" s="11"/>
      <c r="I18" s="11"/>
      <c r="J18" s="11"/>
      <c r="K18" s="11">
        <v>5000</v>
      </c>
      <c r="L18" s="11"/>
      <c r="M18" s="11"/>
      <c r="N18" s="11">
        <f t="shared" ref="N18" si="3">SUM(E18:M18)</f>
        <v>5000</v>
      </c>
      <c r="O18" s="10"/>
    </row>
    <row r="19" spans="2:15" ht="18.600000000000001" thickBot="1">
      <c r="B19" s="10"/>
      <c r="C19" s="10" t="s">
        <v>27</v>
      </c>
      <c r="D19" s="10"/>
      <c r="E19" s="11"/>
      <c r="F19" s="11"/>
      <c r="G19" s="11"/>
      <c r="H19" s="11"/>
      <c r="I19" s="11"/>
      <c r="J19" s="11"/>
      <c r="K19" s="11"/>
      <c r="L19" s="11">
        <v>15000</v>
      </c>
      <c r="M19" s="11"/>
      <c r="N19" s="11">
        <f t="shared" si="0"/>
        <v>15000</v>
      </c>
      <c r="O19" s="10"/>
    </row>
    <row r="20" spans="2:15" hidden="1" outlineLevel="1">
      <c r="B20" s="10" t="s">
        <v>27</v>
      </c>
      <c r="C20" s="10"/>
      <c r="D20" s="10"/>
      <c r="E20" s="11"/>
      <c r="F20" s="11"/>
      <c r="G20" s="11"/>
      <c r="H20" s="11"/>
      <c r="I20" s="11"/>
      <c r="J20" s="11"/>
      <c r="K20" s="11"/>
      <c r="L20" s="11"/>
      <c r="M20" s="11"/>
      <c r="N20" s="11">
        <f t="shared" si="0"/>
        <v>0</v>
      </c>
      <c r="O20" s="10"/>
    </row>
    <row r="21" spans="2:15" ht="18.600000000000001" hidden="1" outlineLevel="1" thickBot="1">
      <c r="B21" s="3"/>
      <c r="C21" s="3" t="s">
        <v>55</v>
      </c>
      <c r="D21" s="3"/>
      <c r="E21" s="4"/>
      <c r="F21" s="4"/>
      <c r="G21" s="4"/>
      <c r="H21" s="4"/>
      <c r="I21" s="4"/>
      <c r="J21" s="4"/>
      <c r="K21" s="4"/>
      <c r="L21" s="4"/>
      <c r="M21" s="4"/>
      <c r="N21" s="4">
        <f>SUM(E21:M21)</f>
        <v>0</v>
      </c>
      <c r="O21" s="3"/>
    </row>
    <row r="22" spans="2:15" ht="19.2" collapsed="1" thickTop="1" thickBot="1">
      <c r="B22" s="9" t="s">
        <v>10</v>
      </c>
      <c r="C22" s="9"/>
      <c r="D22" s="9"/>
      <c r="E22" s="8">
        <f>SUM(E5:E21)</f>
        <v>540000</v>
      </c>
      <c r="F22" s="8">
        <f t="shared" ref="F22:M22" si="4">SUM(F5:F21)</f>
        <v>32000</v>
      </c>
      <c r="G22" s="8">
        <f t="shared" si="4"/>
        <v>32000</v>
      </c>
      <c r="H22" s="8">
        <f t="shared" ref="H22:K22" si="5">SUM(H5:H21)</f>
        <v>22000</v>
      </c>
      <c r="I22" s="8">
        <f t="shared" si="5"/>
        <v>52000</v>
      </c>
      <c r="J22" s="8">
        <f t="shared" ref="J22" si="6">SUM(J5:J21)</f>
        <v>20000</v>
      </c>
      <c r="K22" s="8">
        <f t="shared" si="5"/>
        <v>5000</v>
      </c>
      <c r="L22" s="8">
        <f t="shared" si="4"/>
        <v>15000</v>
      </c>
      <c r="M22" s="8">
        <f t="shared" si="4"/>
        <v>78500</v>
      </c>
      <c r="N22" s="8">
        <f>SUM(N5:N21)</f>
        <v>796500</v>
      </c>
      <c r="O22" s="7"/>
    </row>
    <row r="24" spans="2:15" ht="18.600000000000001" thickBot="1">
      <c r="B24" s="1" t="s">
        <v>11</v>
      </c>
    </row>
    <row r="25" spans="2:15" ht="18.600000000000001" thickBot="1">
      <c r="B25" s="5" t="s">
        <v>1</v>
      </c>
      <c r="C25" s="5" t="s">
        <v>2</v>
      </c>
      <c r="D25" s="5"/>
      <c r="E25" s="45" t="str">
        <f>E4</f>
        <v>居場所づくり</v>
      </c>
      <c r="F25" s="45" t="str">
        <f t="shared" ref="F25:M25" si="7">F4</f>
        <v>空き家・空き地対策</v>
      </c>
      <c r="G25" s="45" t="str">
        <f t="shared" si="7"/>
        <v>交流・イベント</v>
      </c>
      <c r="H25" s="45" t="str">
        <f t="shared" si="7"/>
        <v>資源循環</v>
      </c>
      <c r="I25" s="45" t="str">
        <f t="shared" si="7"/>
        <v>農林水産業</v>
      </c>
      <c r="J25" s="45" t="str">
        <f t="shared" si="7"/>
        <v>映像</v>
      </c>
      <c r="K25" s="45" t="str">
        <f t="shared" si="7"/>
        <v>施策推進</v>
      </c>
      <c r="L25" s="45" t="str">
        <f t="shared" si="7"/>
        <v>その他</v>
      </c>
      <c r="M25" s="45" t="str">
        <f t="shared" si="7"/>
        <v>管理費</v>
      </c>
      <c r="N25" s="6" t="s">
        <v>56</v>
      </c>
      <c r="O25" s="5"/>
    </row>
    <row r="26" spans="2:15">
      <c r="C26" s="1" t="s">
        <v>35</v>
      </c>
      <c r="G26" s="2">
        <v>5000</v>
      </c>
      <c r="N26" s="28">
        <f>SUM(E26:M26)</f>
        <v>5000</v>
      </c>
    </row>
    <row r="27" spans="2:15">
      <c r="B27" s="10"/>
      <c r="C27" s="10" t="s">
        <v>36</v>
      </c>
      <c r="D27" s="10"/>
      <c r="E27" s="11">
        <v>30000</v>
      </c>
      <c r="F27" s="11"/>
      <c r="G27" s="11"/>
      <c r="H27" s="11"/>
      <c r="I27" s="11">
        <v>10000</v>
      </c>
      <c r="J27" s="11"/>
      <c r="K27" s="11"/>
      <c r="L27" s="11"/>
      <c r="M27" s="11"/>
      <c r="N27" s="11">
        <f t="shared" ref="N27:N51" si="8">SUM(E27:M27)</f>
        <v>40000</v>
      </c>
      <c r="O27" s="10"/>
    </row>
    <row r="28" spans="2:15">
      <c r="B28" s="10"/>
      <c r="C28" s="10" t="s">
        <v>20</v>
      </c>
      <c r="D28" s="10"/>
      <c r="E28" s="11">
        <v>10000</v>
      </c>
      <c r="F28" s="11"/>
      <c r="G28" s="11"/>
      <c r="H28" s="11"/>
      <c r="I28" s="11"/>
      <c r="J28" s="11"/>
      <c r="K28" s="11"/>
      <c r="L28" s="11"/>
      <c r="M28" s="11"/>
      <c r="N28" s="11">
        <f t="shared" si="8"/>
        <v>10000</v>
      </c>
      <c r="O28" s="10"/>
    </row>
    <row r="29" spans="2:15">
      <c r="B29" s="10"/>
      <c r="C29" s="10" t="s">
        <v>15</v>
      </c>
      <c r="D29" s="10"/>
      <c r="E29" s="11">
        <v>12000</v>
      </c>
      <c r="F29" s="11">
        <v>1200</v>
      </c>
      <c r="G29" s="11">
        <v>2000</v>
      </c>
      <c r="H29" s="11">
        <v>5000</v>
      </c>
      <c r="I29" s="11">
        <v>2000</v>
      </c>
      <c r="J29" s="11"/>
      <c r="K29" s="11"/>
      <c r="L29" s="11">
        <v>5000</v>
      </c>
      <c r="M29" s="11"/>
      <c r="N29" s="11">
        <f t="shared" si="8"/>
        <v>27200</v>
      </c>
      <c r="O29" s="10"/>
    </row>
    <row r="30" spans="2:15">
      <c r="B30" s="10"/>
      <c r="C30" s="10" t="s">
        <v>37</v>
      </c>
      <c r="D30" s="10"/>
      <c r="E30" s="11">
        <v>5000</v>
      </c>
      <c r="F30" s="11"/>
      <c r="G30" s="11">
        <v>5000</v>
      </c>
      <c r="H30" s="11">
        <v>5000</v>
      </c>
      <c r="I30" s="11">
        <v>5000</v>
      </c>
      <c r="J30" s="11"/>
      <c r="K30" s="11"/>
      <c r="L30" s="11"/>
      <c r="M30" s="11"/>
      <c r="N30" s="11">
        <f t="shared" si="8"/>
        <v>20000</v>
      </c>
      <c r="O30" s="10"/>
    </row>
    <row r="31" spans="2:15">
      <c r="B31" s="10"/>
      <c r="C31" s="10" t="s">
        <v>12</v>
      </c>
      <c r="D31" s="10"/>
      <c r="E31" s="11">
        <v>167000</v>
      </c>
      <c r="F31" s="11">
        <v>17000</v>
      </c>
      <c r="G31" s="11">
        <v>10000</v>
      </c>
      <c r="H31" s="11"/>
      <c r="I31" s="11">
        <v>10000</v>
      </c>
      <c r="J31" s="11">
        <v>10000</v>
      </c>
      <c r="K31" s="11">
        <v>3000</v>
      </c>
      <c r="L31" s="11">
        <v>5000</v>
      </c>
      <c r="M31" s="11">
        <v>5000</v>
      </c>
      <c r="N31" s="11">
        <f t="shared" si="8"/>
        <v>227000</v>
      </c>
      <c r="O31" s="10"/>
    </row>
    <row r="32" spans="2:15">
      <c r="B32" s="10"/>
      <c r="C32" s="10" t="s">
        <v>38</v>
      </c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>
        <f t="shared" si="8"/>
        <v>0</v>
      </c>
      <c r="O32" s="10"/>
    </row>
    <row r="33" spans="2:15">
      <c r="B33" s="10"/>
      <c r="C33" s="10" t="s">
        <v>13</v>
      </c>
      <c r="D33" s="10"/>
      <c r="E33" s="11">
        <v>31800</v>
      </c>
      <c r="F33" s="11">
        <v>1200</v>
      </c>
      <c r="G33" s="11"/>
      <c r="H33" s="11"/>
      <c r="I33" s="11"/>
      <c r="J33" s="11"/>
      <c r="K33" s="11"/>
      <c r="L33" s="11">
        <v>5000</v>
      </c>
      <c r="M33" s="11"/>
      <c r="N33" s="11">
        <f t="shared" si="8"/>
        <v>38000</v>
      </c>
      <c r="O33" s="10"/>
    </row>
    <row r="34" spans="2:15">
      <c r="B34" s="10"/>
      <c r="C34" s="10" t="s">
        <v>39</v>
      </c>
      <c r="D34" s="10"/>
      <c r="E34" s="11">
        <v>61200</v>
      </c>
      <c r="F34" s="11">
        <v>1600</v>
      </c>
      <c r="G34" s="11">
        <v>10000</v>
      </c>
      <c r="H34" s="11">
        <v>12000</v>
      </c>
      <c r="I34" s="11">
        <v>10000</v>
      </c>
      <c r="J34" s="11">
        <v>5000</v>
      </c>
      <c r="K34" s="11">
        <v>2000</v>
      </c>
      <c r="L34" s="11"/>
      <c r="M34" s="11">
        <v>3500</v>
      </c>
      <c r="N34" s="11">
        <f t="shared" si="8"/>
        <v>105300</v>
      </c>
      <c r="O34" s="10"/>
    </row>
    <row r="35" spans="2:15">
      <c r="B35" s="10"/>
      <c r="C35" s="10" t="s">
        <v>40</v>
      </c>
      <c r="D35" s="10"/>
      <c r="E35" s="11">
        <v>50000</v>
      </c>
      <c r="F35" s="11"/>
      <c r="G35" s="11"/>
      <c r="H35" s="11"/>
      <c r="I35" s="11"/>
      <c r="J35" s="11"/>
      <c r="K35" s="11"/>
      <c r="L35" s="11"/>
      <c r="M35" s="11"/>
      <c r="N35" s="11">
        <f t="shared" si="8"/>
        <v>50000</v>
      </c>
      <c r="O35" s="10"/>
    </row>
    <row r="36" spans="2:15">
      <c r="B36" s="10"/>
      <c r="C36" s="10" t="s">
        <v>41</v>
      </c>
      <c r="D36" s="10"/>
      <c r="E36" s="11">
        <v>72000</v>
      </c>
      <c r="F36" s="11"/>
      <c r="G36" s="11"/>
      <c r="H36" s="11"/>
      <c r="I36" s="11"/>
      <c r="J36" s="11"/>
      <c r="K36" s="11"/>
      <c r="L36" s="11"/>
      <c r="M36" s="11"/>
      <c r="N36" s="11">
        <f t="shared" si="8"/>
        <v>72000</v>
      </c>
      <c r="O36" s="10"/>
    </row>
    <row r="37" spans="2:15">
      <c r="B37" s="10"/>
      <c r="C37" s="10" t="s">
        <v>42</v>
      </c>
      <c r="D37" s="10"/>
      <c r="E37" s="11">
        <v>24000</v>
      </c>
      <c r="F37" s="11"/>
      <c r="G37" s="11"/>
      <c r="H37" s="11"/>
      <c r="I37" s="11"/>
      <c r="J37" s="11"/>
      <c r="K37" s="11"/>
      <c r="L37" s="11"/>
      <c r="M37" s="11"/>
      <c r="N37" s="11">
        <f t="shared" si="8"/>
        <v>24000</v>
      </c>
      <c r="O37" s="10"/>
    </row>
    <row r="38" spans="2:15">
      <c r="B38" s="10"/>
      <c r="C38" s="10" t="s">
        <v>18</v>
      </c>
      <c r="D38" s="10"/>
      <c r="E38" s="11"/>
      <c r="F38" s="11">
        <v>11000</v>
      </c>
      <c r="G38" s="11"/>
      <c r="H38" s="11"/>
      <c r="I38" s="11">
        <v>15000</v>
      </c>
      <c r="J38" s="11">
        <v>5000</v>
      </c>
      <c r="K38" s="11"/>
      <c r="L38" s="11"/>
      <c r="M38" s="11"/>
      <c r="N38" s="11">
        <f t="shared" si="8"/>
        <v>31000</v>
      </c>
      <c r="O38" s="10"/>
    </row>
    <row r="39" spans="2:15" hidden="1" outlineLevel="1">
      <c r="B39" s="10"/>
      <c r="C39" s="10" t="s">
        <v>43</v>
      </c>
      <c r="D39" s="10"/>
      <c r="E39" s="11"/>
      <c r="F39" s="11"/>
      <c r="G39" s="11"/>
      <c r="H39" s="11"/>
      <c r="I39" s="11"/>
      <c r="J39" s="11"/>
      <c r="K39" s="11"/>
      <c r="L39" s="11"/>
      <c r="M39" s="11"/>
      <c r="N39" s="11">
        <f t="shared" si="8"/>
        <v>0</v>
      </c>
      <c r="O39" s="10"/>
    </row>
    <row r="40" spans="2:15" hidden="1" outlineLevel="1">
      <c r="B40" s="10"/>
      <c r="C40" s="10" t="s">
        <v>44</v>
      </c>
      <c r="D40" s="10"/>
      <c r="E40" s="11"/>
      <c r="F40" s="11"/>
      <c r="G40" s="11"/>
      <c r="H40" s="11"/>
      <c r="I40" s="11"/>
      <c r="J40" s="11"/>
      <c r="K40" s="11"/>
      <c r="L40" s="11"/>
      <c r="M40" s="11"/>
      <c r="N40" s="11">
        <f t="shared" si="8"/>
        <v>0</v>
      </c>
      <c r="O40" s="10"/>
    </row>
    <row r="41" spans="2:15" collapsed="1">
      <c r="B41" s="10"/>
      <c r="C41" s="10" t="s">
        <v>22</v>
      </c>
      <c r="D41" s="10"/>
      <c r="E41" s="11">
        <v>77000</v>
      </c>
      <c r="F41" s="11"/>
      <c r="G41" s="11"/>
      <c r="H41" s="11"/>
      <c r="I41" s="11"/>
      <c r="J41" s="11"/>
      <c r="K41" s="11"/>
      <c r="L41" s="11"/>
      <c r="M41" s="11"/>
      <c r="N41" s="11">
        <f t="shared" si="8"/>
        <v>77000</v>
      </c>
      <c r="O41" s="10"/>
    </row>
    <row r="42" spans="2:15" hidden="1" outlineLevel="1">
      <c r="B42" s="10"/>
      <c r="C42" s="10" t="s">
        <v>45</v>
      </c>
      <c r="D42" s="10"/>
      <c r="E42" s="11"/>
      <c r="F42" s="11"/>
      <c r="G42" s="11"/>
      <c r="H42" s="11"/>
      <c r="I42" s="11"/>
      <c r="J42" s="11"/>
      <c r="K42" s="11"/>
      <c r="L42" s="11"/>
      <c r="M42" s="11"/>
      <c r="N42" s="11">
        <f t="shared" si="8"/>
        <v>0</v>
      </c>
      <c r="O42" s="10"/>
    </row>
    <row r="43" spans="2:15" hidden="1" outlineLevel="1">
      <c r="B43" s="10"/>
      <c r="C43" s="10" t="s">
        <v>46</v>
      </c>
      <c r="D43" s="10"/>
      <c r="E43" s="11"/>
      <c r="F43" s="11"/>
      <c r="G43" s="11"/>
      <c r="H43" s="11"/>
      <c r="I43" s="11"/>
      <c r="J43" s="11"/>
      <c r="K43" s="11"/>
      <c r="L43" s="11"/>
      <c r="M43" s="11"/>
      <c r="N43" s="11">
        <f t="shared" si="8"/>
        <v>0</v>
      </c>
      <c r="O43" s="10"/>
    </row>
    <row r="44" spans="2:15" hidden="1" outlineLevel="1">
      <c r="B44" s="10"/>
      <c r="C44" s="10" t="s">
        <v>47</v>
      </c>
      <c r="D44" s="10"/>
      <c r="E44" s="11"/>
      <c r="F44" s="11"/>
      <c r="G44" s="11"/>
      <c r="H44" s="11"/>
      <c r="I44" s="11"/>
      <c r="J44" s="11"/>
      <c r="K44" s="11"/>
      <c r="L44" s="11"/>
      <c r="M44" s="11"/>
      <c r="N44" s="11">
        <f t="shared" si="8"/>
        <v>0</v>
      </c>
      <c r="O44" s="10"/>
    </row>
    <row r="45" spans="2:15" hidden="1" outlineLevel="1">
      <c r="B45" s="10"/>
      <c r="C45" s="10" t="s">
        <v>48</v>
      </c>
      <c r="D45" s="10"/>
      <c r="E45" s="11"/>
      <c r="F45" s="11"/>
      <c r="G45" s="11"/>
      <c r="H45" s="11"/>
      <c r="I45" s="11"/>
      <c r="J45" s="11"/>
      <c r="K45" s="11"/>
      <c r="L45" s="11"/>
      <c r="M45" s="11"/>
      <c r="N45" s="11">
        <f t="shared" si="8"/>
        <v>0</v>
      </c>
      <c r="O45" s="10"/>
    </row>
    <row r="46" spans="2:15" hidden="1" outlineLevel="1">
      <c r="B46" s="22"/>
      <c r="C46" s="22" t="s">
        <v>49</v>
      </c>
      <c r="D46" s="22"/>
      <c r="E46" s="23"/>
      <c r="F46" s="23"/>
      <c r="G46" s="23"/>
      <c r="H46" s="23"/>
      <c r="I46" s="23"/>
      <c r="J46" s="23"/>
      <c r="K46" s="23"/>
      <c r="L46" s="23"/>
      <c r="M46" s="23"/>
      <c r="N46" s="23">
        <f t="shared" si="8"/>
        <v>0</v>
      </c>
      <c r="O46" s="22"/>
    </row>
    <row r="47" spans="2:15" hidden="1" outlineLevel="1">
      <c r="B47" s="10"/>
      <c r="C47" s="10" t="s">
        <v>50</v>
      </c>
      <c r="D47" s="10"/>
      <c r="E47" s="11"/>
      <c r="F47" s="11"/>
      <c r="G47" s="11"/>
      <c r="H47" s="11"/>
      <c r="I47" s="11"/>
      <c r="J47" s="11"/>
      <c r="K47" s="11"/>
      <c r="L47" s="11"/>
      <c r="M47" s="11"/>
      <c r="N47" s="11">
        <f t="shared" si="8"/>
        <v>0</v>
      </c>
      <c r="O47" s="10"/>
    </row>
    <row r="48" spans="2:15" hidden="1" outlineLevel="1">
      <c r="B48" s="10"/>
      <c r="C48" s="10" t="s">
        <v>51</v>
      </c>
      <c r="D48" s="10"/>
      <c r="E48" s="11"/>
      <c r="F48" s="11"/>
      <c r="G48" s="11"/>
      <c r="H48" s="11"/>
      <c r="I48" s="11"/>
      <c r="J48" s="11"/>
      <c r="K48" s="11"/>
      <c r="L48" s="11"/>
      <c r="M48" s="11"/>
      <c r="N48" s="11">
        <f t="shared" si="8"/>
        <v>0</v>
      </c>
      <c r="O48" s="10"/>
    </row>
    <row r="49" spans="2:15" hidden="1" outlineLevel="1">
      <c r="B49" s="10"/>
      <c r="C49" s="10" t="s">
        <v>52</v>
      </c>
      <c r="D49" s="10"/>
      <c r="E49" s="11"/>
      <c r="F49" s="11"/>
      <c r="G49" s="11"/>
      <c r="H49" s="11"/>
      <c r="I49" s="11"/>
      <c r="J49" s="11"/>
      <c r="K49" s="11"/>
      <c r="L49" s="11"/>
      <c r="M49" s="11"/>
      <c r="N49" s="11">
        <f t="shared" si="8"/>
        <v>0</v>
      </c>
      <c r="O49" s="10"/>
    </row>
    <row r="50" spans="2:15" collapsed="1">
      <c r="B50" s="10"/>
      <c r="C50" s="10" t="s">
        <v>166</v>
      </c>
      <c r="D50" s="10"/>
      <c r="E50" s="11"/>
      <c r="F50" s="11"/>
      <c r="G50" s="11"/>
      <c r="H50" s="11"/>
      <c r="I50" s="11"/>
      <c r="J50" s="11"/>
      <c r="K50" s="11"/>
      <c r="L50" s="11"/>
      <c r="M50" s="11">
        <v>70000</v>
      </c>
      <c r="N50" s="11">
        <f t="shared" ref="N50" si="9">SUM(E50:M50)</f>
        <v>70000</v>
      </c>
      <c r="O50" s="10"/>
    </row>
    <row r="51" spans="2:15" ht="18.600000000000001" thickBot="1">
      <c r="B51" s="13"/>
      <c r="C51" s="13" t="s">
        <v>53</v>
      </c>
      <c r="D51" s="13"/>
      <c r="E51" s="14"/>
      <c r="F51" s="14"/>
      <c r="G51" s="14"/>
      <c r="H51" s="14"/>
      <c r="I51" s="14"/>
      <c r="J51" s="14"/>
      <c r="K51" s="14"/>
      <c r="L51" s="14"/>
      <c r="M51" s="14"/>
      <c r="N51" s="14">
        <f t="shared" si="8"/>
        <v>0</v>
      </c>
      <c r="O51" s="13"/>
    </row>
    <row r="52" spans="2:15" ht="19.2" thickTop="1" thickBot="1">
      <c r="B52" s="9" t="s">
        <v>10</v>
      </c>
      <c r="C52" s="9"/>
      <c r="D52" s="9"/>
      <c r="E52" s="8">
        <f>SUM(E26:E51)</f>
        <v>540000</v>
      </c>
      <c r="F52" s="8">
        <f t="shared" ref="F52:N52" si="10">SUM(F26:F51)</f>
        <v>32000</v>
      </c>
      <c r="G52" s="8">
        <f t="shared" si="10"/>
        <v>32000</v>
      </c>
      <c r="H52" s="8">
        <f t="shared" ref="H52:K52" si="11">SUM(H26:H51)</f>
        <v>22000</v>
      </c>
      <c r="I52" s="8">
        <f t="shared" si="11"/>
        <v>52000</v>
      </c>
      <c r="J52" s="8">
        <f t="shared" ref="J52" si="12">SUM(J26:J51)</f>
        <v>20000</v>
      </c>
      <c r="K52" s="8">
        <f t="shared" si="11"/>
        <v>5000</v>
      </c>
      <c r="L52" s="8">
        <f t="shared" si="10"/>
        <v>15000</v>
      </c>
      <c r="M52" s="8">
        <f t="shared" si="10"/>
        <v>78500</v>
      </c>
      <c r="N52" s="8">
        <f t="shared" si="10"/>
        <v>796500</v>
      </c>
      <c r="O52" s="7"/>
    </row>
    <row r="54" spans="2:15" ht="18.600000000000001" thickBot="1">
      <c r="B54" s="1" t="s">
        <v>58</v>
      </c>
    </row>
    <row r="55" spans="2:15" ht="18.600000000000001" thickBot="1">
      <c r="B55" s="5" t="s">
        <v>1</v>
      </c>
      <c r="C55" s="5"/>
      <c r="D55" s="5"/>
      <c r="E55" s="6" t="str">
        <f>E4</f>
        <v>居場所づくり</v>
      </c>
      <c r="F55" s="6" t="str">
        <f t="shared" ref="F55:M55" si="13">F4</f>
        <v>空き家・空き地対策</v>
      </c>
      <c r="G55" s="6" t="str">
        <f t="shared" si="13"/>
        <v>交流・イベント</v>
      </c>
      <c r="H55" s="6" t="str">
        <f t="shared" si="13"/>
        <v>資源循環</v>
      </c>
      <c r="I55" s="6" t="str">
        <f t="shared" si="13"/>
        <v>農林水産業</v>
      </c>
      <c r="J55" s="6" t="str">
        <f t="shared" si="13"/>
        <v>映像</v>
      </c>
      <c r="K55" s="6" t="str">
        <f t="shared" si="13"/>
        <v>施策推進</v>
      </c>
      <c r="L55" s="6" t="str">
        <f t="shared" si="13"/>
        <v>その他</v>
      </c>
      <c r="M55" s="6" t="str">
        <f t="shared" si="13"/>
        <v>管理費</v>
      </c>
      <c r="N55" s="6" t="s">
        <v>56</v>
      </c>
      <c r="O55" s="5"/>
    </row>
    <row r="56" spans="2:15" ht="18.600000000000001" thickBot="1">
      <c r="B56" s="5"/>
      <c r="C56" s="5"/>
      <c r="D56" s="5"/>
      <c r="E56" s="29">
        <f>E22-E52</f>
        <v>0</v>
      </c>
      <c r="F56" s="29">
        <f t="shared" ref="F56:M56" si="14">F22-F52</f>
        <v>0</v>
      </c>
      <c r="G56" s="29">
        <f t="shared" si="14"/>
        <v>0</v>
      </c>
      <c r="H56" s="29">
        <f t="shared" ref="H56:K56" si="15">H22-H52</f>
        <v>0</v>
      </c>
      <c r="I56" s="29">
        <f t="shared" si="15"/>
        <v>0</v>
      </c>
      <c r="J56" s="29">
        <f t="shared" ref="J56" si="16">J22-J52</f>
        <v>0</v>
      </c>
      <c r="K56" s="29">
        <f t="shared" si="15"/>
        <v>0</v>
      </c>
      <c r="L56" s="29">
        <f t="shared" si="14"/>
        <v>0</v>
      </c>
      <c r="M56" s="29">
        <f t="shared" si="14"/>
        <v>0</v>
      </c>
      <c r="N56" s="29">
        <f>N22-N52</f>
        <v>0</v>
      </c>
      <c r="O56" s="5"/>
    </row>
  </sheetData>
  <phoneticPr fontId="1"/>
  <pageMargins left="0.70866141732283472" right="0.70866141732283472" top="0.74803149606299213" bottom="0.74803149606299213" header="0.31496062992125984" footer="0.31496062992125984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19105-56ED-4931-8E90-082CFFBD1226}">
  <sheetPr>
    <pageSetUpPr fitToPage="1"/>
  </sheetPr>
  <dimension ref="B2:I38"/>
  <sheetViews>
    <sheetView topLeftCell="A13" workbookViewId="0">
      <selection activeCell="E29" sqref="E29"/>
    </sheetView>
  </sheetViews>
  <sheetFormatPr defaultColWidth="9" defaultRowHeight="18" outlineLevelRow="1"/>
  <cols>
    <col min="1" max="1" width="3.8984375" style="1" customWidth="1"/>
    <col min="2" max="2" width="6.3984375" style="1" customWidth="1"/>
    <col min="3" max="3" width="7.09765625" style="1" customWidth="1"/>
    <col min="4" max="4" width="14.5" style="1" customWidth="1"/>
    <col min="5" max="6" width="9.5" style="2" bestFit="1" customWidth="1"/>
    <col min="7" max="7" width="10.3984375" style="2" bestFit="1" customWidth="1"/>
    <col min="8" max="8" width="22.8984375" style="15" customWidth="1"/>
    <col min="9" max="9" width="2.59765625" style="1" customWidth="1"/>
    <col min="10" max="16384" width="9" style="1"/>
  </cols>
  <sheetData>
    <row r="2" spans="2:9">
      <c r="B2" s="1" t="s">
        <v>131</v>
      </c>
    </row>
    <row r="3" spans="2:9" ht="18.600000000000001" thickBot="1">
      <c r="B3" s="1" t="s">
        <v>0</v>
      </c>
    </row>
    <row r="4" spans="2:9" ht="18.600000000000001" thickBot="1">
      <c r="B4" s="5" t="s">
        <v>1</v>
      </c>
      <c r="C4" s="5" t="s">
        <v>2</v>
      </c>
      <c r="D4" s="5" t="s">
        <v>76</v>
      </c>
      <c r="E4" s="6" t="s">
        <v>3</v>
      </c>
      <c r="F4" s="6" t="s">
        <v>4</v>
      </c>
      <c r="G4" s="6" t="s">
        <v>5</v>
      </c>
      <c r="H4" s="16" t="s">
        <v>6</v>
      </c>
      <c r="I4" s="5"/>
    </row>
    <row r="5" spans="2:9">
      <c r="B5" s="1" t="s">
        <v>24</v>
      </c>
      <c r="E5" s="2">
        <v>200000</v>
      </c>
      <c r="F5" s="2">
        <v>200000</v>
      </c>
      <c r="G5" s="2">
        <f>E5-F5</f>
        <v>0</v>
      </c>
    </row>
    <row r="6" spans="2:9">
      <c r="B6" s="1" t="s">
        <v>75</v>
      </c>
      <c r="E6" s="2">
        <f>SUM(E7:E8)</f>
        <v>100000</v>
      </c>
      <c r="F6" s="2">
        <f>SUM(F7:F8)</f>
        <v>200000</v>
      </c>
      <c r="G6" s="42">
        <f>E6-F6</f>
        <v>-100000</v>
      </c>
    </row>
    <row r="7" spans="2:9">
      <c r="C7" s="1" t="s">
        <v>93</v>
      </c>
      <c r="E7" s="2">
        <v>0</v>
      </c>
      <c r="F7" s="2">
        <v>100000</v>
      </c>
      <c r="G7" s="42">
        <f t="shared" ref="G7:G8" si="0">E7-F7</f>
        <v>-100000</v>
      </c>
      <c r="H7" s="15" t="s">
        <v>94</v>
      </c>
    </row>
    <row r="8" spans="2:9">
      <c r="C8" s="1" t="s">
        <v>111</v>
      </c>
      <c r="E8" s="2">
        <v>100000</v>
      </c>
      <c r="F8" s="2">
        <v>100000</v>
      </c>
      <c r="G8" s="42">
        <f t="shared" si="0"/>
        <v>0</v>
      </c>
      <c r="H8" s="15" t="s">
        <v>112</v>
      </c>
    </row>
    <row r="9" spans="2:9">
      <c r="B9" s="10" t="s">
        <v>7</v>
      </c>
      <c r="C9" s="10"/>
      <c r="D9" s="10"/>
      <c r="E9" s="11">
        <f>SUM(E10:E11)</f>
        <v>240000</v>
      </c>
      <c r="F9" s="11">
        <f>SUM(F10:F11)</f>
        <v>252000</v>
      </c>
      <c r="G9" s="11">
        <f>E9-F9</f>
        <v>-12000</v>
      </c>
      <c r="H9" s="17"/>
      <c r="I9" s="10"/>
    </row>
    <row r="10" spans="2:9">
      <c r="B10" s="10"/>
      <c r="C10" s="10" t="s">
        <v>21</v>
      </c>
      <c r="D10" s="10"/>
      <c r="E10" s="11">
        <v>240000</v>
      </c>
      <c r="F10" s="11">
        <v>240000</v>
      </c>
      <c r="G10" s="11">
        <f>E10-F10</f>
        <v>0</v>
      </c>
      <c r="H10" s="17" t="s">
        <v>77</v>
      </c>
      <c r="I10" s="10"/>
    </row>
    <row r="11" spans="2:9" ht="18.600000000000001" thickBot="1">
      <c r="B11" s="3"/>
      <c r="C11" s="3" t="s">
        <v>95</v>
      </c>
      <c r="D11" s="3"/>
      <c r="E11" s="4">
        <v>0</v>
      </c>
      <c r="F11" s="4">
        <v>12000</v>
      </c>
      <c r="G11" s="4">
        <f>E11-F11</f>
        <v>-12000</v>
      </c>
      <c r="H11" s="18" t="s">
        <v>132</v>
      </c>
      <c r="I11" s="3"/>
    </row>
    <row r="12" spans="2:9" ht="19.2" thickTop="1" thickBot="1">
      <c r="B12" s="9" t="s">
        <v>10</v>
      </c>
      <c r="C12" s="9"/>
      <c r="D12" s="9"/>
      <c r="E12" s="8">
        <f>SUM(E5:E6,E9)</f>
        <v>540000</v>
      </c>
      <c r="F12" s="8">
        <f>SUM(F5:F6,F9)</f>
        <v>652000</v>
      </c>
      <c r="G12" s="8">
        <f>SUM(G5:G6,G9)</f>
        <v>-112000</v>
      </c>
      <c r="H12" s="19"/>
      <c r="I12" s="7"/>
    </row>
    <row r="14" spans="2:9" ht="18.600000000000001" thickBot="1">
      <c r="B14" s="1" t="s">
        <v>11</v>
      </c>
    </row>
    <row r="15" spans="2:9" ht="18.600000000000001" thickBot="1">
      <c r="B15" s="5" t="s">
        <v>1</v>
      </c>
      <c r="C15" s="5" t="s">
        <v>2</v>
      </c>
      <c r="D15" s="5" t="s">
        <v>62</v>
      </c>
      <c r="E15" s="6" t="s">
        <v>3</v>
      </c>
      <c r="F15" s="6" t="s">
        <v>4</v>
      </c>
      <c r="G15" s="6" t="s">
        <v>5</v>
      </c>
      <c r="H15" s="16" t="s">
        <v>6</v>
      </c>
      <c r="I15" s="5"/>
    </row>
    <row r="16" spans="2:9">
      <c r="B16" s="1" t="s">
        <v>21</v>
      </c>
    </row>
    <row r="17" spans="2:9">
      <c r="B17" s="10"/>
      <c r="C17" s="10" t="s">
        <v>20</v>
      </c>
      <c r="D17" s="10"/>
      <c r="E17" s="11">
        <v>10000</v>
      </c>
      <c r="F17" s="11">
        <v>10000</v>
      </c>
      <c r="G17" s="11">
        <f>E17-F17</f>
        <v>0</v>
      </c>
      <c r="H17" s="17" t="s">
        <v>83</v>
      </c>
      <c r="I17" s="10"/>
    </row>
    <row r="18" spans="2:9">
      <c r="B18" s="10"/>
      <c r="C18" s="10" t="s">
        <v>78</v>
      </c>
      <c r="D18" s="10"/>
      <c r="E18" s="11">
        <f>SUM(E19:E21)</f>
        <v>72000</v>
      </c>
      <c r="F18" s="11">
        <f>SUM(F19:F21)</f>
        <v>72000</v>
      </c>
      <c r="G18" s="11">
        <f t="shared" ref="G18:G23" si="1">E18-F18</f>
        <v>0</v>
      </c>
      <c r="H18" s="17"/>
      <c r="I18" s="10"/>
    </row>
    <row r="19" spans="2:9">
      <c r="B19" s="10"/>
      <c r="C19" s="10"/>
      <c r="D19" s="10" t="s">
        <v>80</v>
      </c>
      <c r="E19" s="11">
        <f>3000*12</f>
        <v>36000</v>
      </c>
      <c r="F19" s="11">
        <v>36000</v>
      </c>
      <c r="G19" s="11">
        <f t="shared" si="1"/>
        <v>0</v>
      </c>
      <c r="H19" s="17" t="s">
        <v>113</v>
      </c>
      <c r="I19" s="10"/>
    </row>
    <row r="20" spans="2:9">
      <c r="B20" s="10"/>
      <c r="C20" s="10"/>
      <c r="D20" s="10" t="s">
        <v>81</v>
      </c>
      <c r="E20" s="11">
        <f>2000*12</f>
        <v>24000</v>
      </c>
      <c r="F20" s="11">
        <f>2000*12</f>
        <v>24000</v>
      </c>
      <c r="G20" s="11">
        <f t="shared" si="1"/>
        <v>0</v>
      </c>
      <c r="H20" s="17" t="s">
        <v>84</v>
      </c>
      <c r="I20" s="10"/>
    </row>
    <row r="21" spans="2:9">
      <c r="B21" s="10"/>
      <c r="C21" s="10"/>
      <c r="D21" s="10" t="s">
        <v>82</v>
      </c>
      <c r="E21" s="11">
        <f>1000*12</f>
        <v>12000</v>
      </c>
      <c r="F21" s="11">
        <f>1000*12</f>
        <v>12000</v>
      </c>
      <c r="G21" s="11">
        <f t="shared" si="1"/>
        <v>0</v>
      </c>
      <c r="H21" s="17" t="s">
        <v>85</v>
      </c>
      <c r="I21" s="10"/>
    </row>
    <row r="22" spans="2:9">
      <c r="B22" s="10"/>
      <c r="C22" s="10" t="s">
        <v>79</v>
      </c>
      <c r="D22" s="10"/>
      <c r="E22" s="11">
        <f>2000*12</f>
        <v>24000</v>
      </c>
      <c r="F22" s="11">
        <f>2000*12</f>
        <v>24000</v>
      </c>
      <c r="G22" s="11">
        <f t="shared" si="1"/>
        <v>0</v>
      </c>
      <c r="H22" s="17" t="s">
        <v>84</v>
      </c>
      <c r="I22" s="10"/>
    </row>
    <row r="23" spans="2:9" hidden="1" outlineLevel="1">
      <c r="B23" s="10"/>
      <c r="C23" s="10" t="s">
        <v>18</v>
      </c>
      <c r="D23" s="10"/>
      <c r="E23" s="11">
        <v>0</v>
      </c>
      <c r="F23" s="11">
        <v>0</v>
      </c>
      <c r="G23" s="11">
        <f t="shared" si="1"/>
        <v>0</v>
      </c>
      <c r="H23" s="43"/>
      <c r="I23" s="10"/>
    </row>
    <row r="24" spans="2:9" collapsed="1">
      <c r="B24" s="10"/>
      <c r="C24" s="10" t="s">
        <v>12</v>
      </c>
      <c r="D24" s="10"/>
      <c r="E24" s="11">
        <f>1000*3*27+1000*3*12+2000*5*5</f>
        <v>167000</v>
      </c>
      <c r="F24" s="11">
        <v>175000</v>
      </c>
      <c r="G24" s="11">
        <f>E24-F24</f>
        <v>-8000</v>
      </c>
      <c r="H24" s="17" t="s">
        <v>133</v>
      </c>
      <c r="I24" s="10"/>
    </row>
    <row r="25" spans="2:9">
      <c r="B25" s="10"/>
      <c r="C25" s="10"/>
      <c r="D25" s="10"/>
      <c r="E25" s="11"/>
      <c r="F25" s="11"/>
      <c r="G25" s="11"/>
      <c r="H25" s="17" t="s">
        <v>134</v>
      </c>
      <c r="I25" s="10"/>
    </row>
    <row r="26" spans="2:9">
      <c r="B26" s="10"/>
      <c r="C26" s="10"/>
      <c r="D26" s="10"/>
      <c r="E26" s="11"/>
      <c r="F26" s="11"/>
      <c r="G26" s="11"/>
      <c r="H26" s="17" t="s">
        <v>135</v>
      </c>
      <c r="I26" s="10"/>
    </row>
    <row r="27" spans="2:9">
      <c r="B27" s="10"/>
      <c r="C27" s="10" t="s">
        <v>14</v>
      </c>
      <c r="D27" s="10"/>
      <c r="E27" s="11">
        <f>5100*12</f>
        <v>61200</v>
      </c>
      <c r="F27" s="11">
        <v>24000</v>
      </c>
      <c r="G27" s="11">
        <f t="shared" ref="G27:G37" si="2">E27-F27</f>
        <v>37200</v>
      </c>
      <c r="H27" s="17" t="s">
        <v>139</v>
      </c>
      <c r="I27" s="10"/>
    </row>
    <row r="28" spans="2:9">
      <c r="B28" s="10"/>
      <c r="C28" s="10" t="s">
        <v>15</v>
      </c>
      <c r="D28" s="10"/>
      <c r="E28" s="11">
        <f>1000*12</f>
        <v>12000</v>
      </c>
      <c r="F28" s="11">
        <v>12000</v>
      </c>
      <c r="G28" s="11">
        <f t="shared" si="2"/>
        <v>0</v>
      </c>
      <c r="H28" s="17" t="s">
        <v>114</v>
      </c>
      <c r="I28" s="10"/>
    </row>
    <row r="29" spans="2:9">
      <c r="B29" s="10"/>
      <c r="C29" s="10" t="s">
        <v>13</v>
      </c>
      <c r="D29" s="10"/>
      <c r="E29" s="11">
        <f>SUM(E30:E31)</f>
        <v>31800</v>
      </c>
      <c r="F29" s="11">
        <f>SUM(F30:F31)</f>
        <v>31800</v>
      </c>
      <c r="G29" s="11">
        <f t="shared" si="2"/>
        <v>0</v>
      </c>
      <c r="H29" s="17"/>
      <c r="I29" s="10"/>
    </row>
    <row r="30" spans="2:9">
      <c r="B30" s="10"/>
      <c r="C30" s="10"/>
      <c r="D30" s="10" t="s">
        <v>96</v>
      </c>
      <c r="E30" s="11">
        <f>1650*12</f>
        <v>19800</v>
      </c>
      <c r="F30" s="11">
        <f>1650*12</f>
        <v>19800</v>
      </c>
      <c r="G30" s="11">
        <f t="shared" si="2"/>
        <v>0</v>
      </c>
      <c r="H30" s="17" t="s">
        <v>87</v>
      </c>
      <c r="I30" s="10"/>
    </row>
    <row r="31" spans="2:9">
      <c r="B31" s="10"/>
      <c r="C31" s="10"/>
      <c r="D31" s="10" t="s">
        <v>86</v>
      </c>
      <c r="E31" s="11">
        <f>1000*12</f>
        <v>12000</v>
      </c>
      <c r="F31" s="11">
        <f>1000*12</f>
        <v>12000</v>
      </c>
      <c r="G31" s="11">
        <f t="shared" si="2"/>
        <v>0</v>
      </c>
      <c r="H31" s="17" t="s">
        <v>85</v>
      </c>
      <c r="I31" s="10"/>
    </row>
    <row r="32" spans="2:9">
      <c r="B32" s="10"/>
      <c r="C32" s="10" t="s">
        <v>22</v>
      </c>
      <c r="D32" s="10"/>
      <c r="E32" s="11">
        <f>SUM(E33:E34)</f>
        <v>77000</v>
      </c>
      <c r="F32" s="11">
        <f>SUM(F33:F34)</f>
        <v>77000</v>
      </c>
      <c r="G32" s="11">
        <f>E32-F32</f>
        <v>0</v>
      </c>
      <c r="H32" s="17"/>
      <c r="I32" s="10"/>
    </row>
    <row r="33" spans="2:9">
      <c r="B33" s="10"/>
      <c r="C33" s="10"/>
      <c r="D33" s="10" t="s">
        <v>88</v>
      </c>
      <c r="E33" s="11">
        <v>47000</v>
      </c>
      <c r="F33" s="11">
        <v>47000</v>
      </c>
      <c r="G33" s="11">
        <f t="shared" si="2"/>
        <v>0</v>
      </c>
      <c r="H33" s="17" t="s">
        <v>92</v>
      </c>
      <c r="I33" s="10"/>
    </row>
    <row r="34" spans="2:9">
      <c r="B34" s="10"/>
      <c r="C34" s="10"/>
      <c r="D34" s="10" t="s">
        <v>89</v>
      </c>
      <c r="E34" s="11">
        <f>1000*30</f>
        <v>30000</v>
      </c>
      <c r="F34" s="11">
        <f>1000*30</f>
        <v>30000</v>
      </c>
      <c r="G34" s="11">
        <f t="shared" si="2"/>
        <v>0</v>
      </c>
      <c r="H34" s="17" t="s">
        <v>90</v>
      </c>
      <c r="I34" s="10"/>
    </row>
    <row r="35" spans="2:9">
      <c r="B35" s="10"/>
      <c r="C35" s="10" t="s">
        <v>136</v>
      </c>
      <c r="D35" s="10"/>
      <c r="E35" s="11">
        <v>30000</v>
      </c>
      <c r="F35" s="11">
        <v>221200</v>
      </c>
      <c r="G35" s="11">
        <f t="shared" si="2"/>
        <v>-191200</v>
      </c>
      <c r="H35" s="17" t="s">
        <v>137</v>
      </c>
      <c r="I35" s="10"/>
    </row>
    <row r="36" spans="2:9">
      <c r="C36" s="1" t="s">
        <v>40</v>
      </c>
      <c r="E36" s="2">
        <v>50000</v>
      </c>
      <c r="F36" s="2">
        <v>0</v>
      </c>
      <c r="G36" s="11">
        <f t="shared" si="2"/>
        <v>50000</v>
      </c>
      <c r="H36" s="20" t="s">
        <v>138</v>
      </c>
    </row>
    <row r="37" spans="2:9" ht="18.600000000000001" thickBot="1">
      <c r="B37" s="13"/>
      <c r="C37" s="13" t="s">
        <v>23</v>
      </c>
      <c r="D37" s="13"/>
      <c r="E37" s="14">
        <v>5000</v>
      </c>
      <c r="F37" s="14">
        <v>5000</v>
      </c>
      <c r="G37" s="14">
        <f t="shared" si="2"/>
        <v>0</v>
      </c>
      <c r="H37" s="21" t="s">
        <v>91</v>
      </c>
      <c r="I37" s="13"/>
    </row>
    <row r="38" spans="2:9" ht="19.2" thickTop="1" thickBot="1">
      <c r="B38" s="9" t="s">
        <v>10</v>
      </c>
      <c r="C38" s="9"/>
      <c r="D38" s="9"/>
      <c r="E38" s="8">
        <f>SUM(E17:E18,E22:E24,E27:E29,E32,E35:E37)</f>
        <v>540000</v>
      </c>
      <c r="F38" s="8">
        <f>SUM(F17:F18,F22:F24,F27:F29,F32,F35:F37)</f>
        <v>652000</v>
      </c>
      <c r="G38" s="8">
        <f t="shared" ref="G38" si="3">SUM(G17:G18,G22:G24,G27:G29,G32,G35:G37)</f>
        <v>-112000</v>
      </c>
      <c r="H38" s="19"/>
      <c r="I38" s="7"/>
    </row>
  </sheetData>
  <phoneticPr fontId="1"/>
  <pageMargins left="0.70866141732283472" right="0.70866141732283472" top="0.74803149606299213" bottom="0.74803149606299213" header="0.31496062992125984" footer="0.31496062992125984"/>
  <pageSetup paperSize="9" scale="9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F2921-538D-417C-82D7-38357BCA0FB9}">
  <sheetPr>
    <pageSetUpPr fitToPage="1"/>
  </sheetPr>
  <dimension ref="B2:I55"/>
  <sheetViews>
    <sheetView topLeftCell="A34" zoomScaleNormal="100" workbookViewId="0">
      <selection activeCell="E57" sqref="E57"/>
    </sheetView>
  </sheetViews>
  <sheetFormatPr defaultColWidth="9" defaultRowHeight="18"/>
  <cols>
    <col min="1" max="1" width="3.8984375" style="1" customWidth="1"/>
    <col min="2" max="2" width="6.3984375" style="1" customWidth="1"/>
    <col min="3" max="3" width="7.09765625" style="1" customWidth="1"/>
    <col min="4" max="4" width="14.5" style="1" customWidth="1"/>
    <col min="5" max="7" width="9" style="2"/>
    <col min="8" max="8" width="22.8984375" style="15" customWidth="1"/>
    <col min="9" max="9" width="2.59765625" style="1" customWidth="1"/>
    <col min="10" max="16384" width="9" style="1"/>
  </cols>
  <sheetData>
    <row r="2" spans="2:9">
      <c r="B2" s="1" t="s">
        <v>123</v>
      </c>
    </row>
    <row r="3" spans="2:9" ht="18.600000000000001" thickBot="1">
      <c r="B3" s="1" t="s">
        <v>0</v>
      </c>
      <c r="H3" s="41" t="s">
        <v>65</v>
      </c>
    </row>
    <row r="4" spans="2:9" ht="18.600000000000001" thickBot="1">
      <c r="B4" s="5" t="s">
        <v>1</v>
      </c>
      <c r="C4" s="5" t="s">
        <v>2</v>
      </c>
      <c r="D4" s="5" t="s">
        <v>62</v>
      </c>
      <c r="E4" s="6" t="s">
        <v>3</v>
      </c>
      <c r="F4" s="6" t="s">
        <v>4</v>
      </c>
      <c r="G4" s="6" t="s">
        <v>5</v>
      </c>
      <c r="H4" s="16" t="s">
        <v>6</v>
      </c>
      <c r="I4" s="5"/>
    </row>
    <row r="5" spans="2:9">
      <c r="B5" s="1" t="s">
        <v>7</v>
      </c>
    </row>
    <row r="6" spans="2:9">
      <c r="B6" s="10"/>
      <c r="C6" s="10" t="s">
        <v>8</v>
      </c>
      <c r="D6" s="10"/>
      <c r="E6" s="11">
        <f>SUM(E7:E8)</f>
        <v>14000</v>
      </c>
      <c r="F6" s="11">
        <v>30000</v>
      </c>
      <c r="G6" s="11">
        <f>E6-F6</f>
        <v>-16000</v>
      </c>
      <c r="H6" s="17"/>
      <c r="I6" s="10"/>
    </row>
    <row r="7" spans="2:9">
      <c r="B7" s="10"/>
      <c r="C7" s="10"/>
      <c r="D7" s="10" t="s">
        <v>63</v>
      </c>
      <c r="E7" s="11">
        <v>6000</v>
      </c>
      <c r="F7" s="11">
        <v>18000</v>
      </c>
      <c r="G7" s="11">
        <f t="shared" ref="G7:G8" si="0">E7-F7</f>
        <v>-12000</v>
      </c>
      <c r="H7" s="17" t="s">
        <v>124</v>
      </c>
      <c r="I7" s="10"/>
    </row>
    <row r="8" spans="2:9">
      <c r="B8" s="10"/>
      <c r="C8" s="10"/>
      <c r="D8" s="10" t="s">
        <v>64</v>
      </c>
      <c r="E8" s="11">
        <v>8000</v>
      </c>
      <c r="F8" s="11">
        <v>12000</v>
      </c>
      <c r="G8" s="11">
        <f t="shared" si="0"/>
        <v>-4000</v>
      </c>
      <c r="H8" s="17" t="s">
        <v>125</v>
      </c>
      <c r="I8" s="10"/>
    </row>
    <row r="9" spans="2:9">
      <c r="B9" s="10"/>
      <c r="C9" s="10" t="s">
        <v>9</v>
      </c>
      <c r="D9" s="10"/>
      <c r="E9" s="11">
        <f>SUM(E10:E11)</f>
        <v>18000</v>
      </c>
      <c r="F9" s="11">
        <v>36000</v>
      </c>
      <c r="G9" s="11">
        <f>E9-F9</f>
        <v>-18000</v>
      </c>
      <c r="H9" s="17"/>
      <c r="I9" s="10"/>
    </row>
    <row r="10" spans="2:9">
      <c r="B10" s="10"/>
      <c r="C10" s="10"/>
      <c r="D10" s="10" t="s">
        <v>63</v>
      </c>
      <c r="E10" s="11">
        <v>10000</v>
      </c>
      <c r="F10" s="11">
        <v>20000</v>
      </c>
      <c r="G10" s="11">
        <f t="shared" ref="G10:G11" si="1">E10-F10</f>
        <v>-10000</v>
      </c>
      <c r="H10" s="17" t="s">
        <v>126</v>
      </c>
      <c r="I10" s="10"/>
    </row>
    <row r="11" spans="2:9" ht="18.600000000000001" thickBot="1">
      <c r="D11" s="1" t="s">
        <v>64</v>
      </c>
      <c r="E11" s="2">
        <v>8000</v>
      </c>
      <c r="F11" s="2">
        <v>16000</v>
      </c>
      <c r="G11" s="23">
        <f t="shared" si="1"/>
        <v>-8000</v>
      </c>
      <c r="H11" s="20" t="s">
        <v>127</v>
      </c>
    </row>
    <row r="12" spans="2:9" ht="19.2" thickTop="1" thickBot="1">
      <c r="B12" s="9" t="s">
        <v>10</v>
      </c>
      <c r="C12" s="9"/>
      <c r="D12" s="9"/>
      <c r="E12" s="8">
        <f>SUM(E6,E9)</f>
        <v>32000</v>
      </c>
      <c r="F12" s="8">
        <f t="shared" ref="F12:G12" si="2">SUM(F6,F9)</f>
        <v>66000</v>
      </c>
      <c r="G12" s="8">
        <f t="shared" si="2"/>
        <v>-34000</v>
      </c>
      <c r="H12" s="19"/>
      <c r="I12" s="7"/>
    </row>
    <row r="14" spans="2:9" ht="18.600000000000001" thickBot="1">
      <c r="B14" s="1" t="s">
        <v>11</v>
      </c>
      <c r="H14" s="41" t="s">
        <v>65</v>
      </c>
    </row>
    <row r="15" spans="2:9" ht="18.600000000000001" thickBot="1">
      <c r="B15" s="5" t="s">
        <v>1</v>
      </c>
      <c r="C15" s="5" t="s">
        <v>2</v>
      </c>
      <c r="D15" s="5" t="s">
        <v>62</v>
      </c>
      <c r="E15" s="6" t="s">
        <v>3</v>
      </c>
      <c r="F15" s="6" t="s">
        <v>4</v>
      </c>
      <c r="G15" s="6" t="s">
        <v>5</v>
      </c>
      <c r="H15" s="16" t="s">
        <v>6</v>
      </c>
      <c r="I15" s="5"/>
    </row>
    <row r="16" spans="2:9">
      <c r="B16" s="1" t="s">
        <v>8</v>
      </c>
    </row>
    <row r="17" spans="2:9">
      <c r="B17" s="10"/>
      <c r="C17" s="10" t="s">
        <v>12</v>
      </c>
      <c r="D17" s="10"/>
      <c r="E17" s="11">
        <f>1000*2*3*2</f>
        <v>12000</v>
      </c>
      <c r="F17" s="11">
        <v>12000</v>
      </c>
      <c r="G17" s="11">
        <f>E17-F17</f>
        <v>0</v>
      </c>
      <c r="H17" s="17" t="s">
        <v>128</v>
      </c>
      <c r="I17" s="10"/>
    </row>
    <row r="18" spans="2:9">
      <c r="B18" s="10"/>
      <c r="C18" s="10" t="s">
        <v>13</v>
      </c>
      <c r="D18" s="10"/>
      <c r="E18" s="11">
        <v>600</v>
      </c>
      <c r="F18" s="11">
        <v>1200</v>
      </c>
      <c r="G18" s="11">
        <f>E18-F18</f>
        <v>-600</v>
      </c>
      <c r="H18" s="17" t="s">
        <v>16</v>
      </c>
      <c r="I18" s="10"/>
    </row>
    <row r="19" spans="2:9">
      <c r="B19" s="10"/>
      <c r="C19" s="10" t="s">
        <v>14</v>
      </c>
      <c r="D19" s="10"/>
      <c r="E19" s="11">
        <f>SUM(E20:E21)</f>
        <v>1300</v>
      </c>
      <c r="F19" s="11">
        <f>SUM(F20:F21)</f>
        <v>1600</v>
      </c>
      <c r="G19" s="11">
        <f t="shared" ref="G19:G25" si="3">E19-F19</f>
        <v>-300</v>
      </c>
      <c r="H19" s="17"/>
      <c r="I19" s="10"/>
    </row>
    <row r="20" spans="2:9">
      <c r="B20" s="10"/>
      <c r="C20" s="10"/>
      <c r="D20" s="10" t="s">
        <v>68</v>
      </c>
      <c r="E20" s="11">
        <v>1000</v>
      </c>
      <c r="F20" s="11">
        <v>1000</v>
      </c>
      <c r="G20" s="11">
        <f t="shared" ref="G20:G21" si="4">E20-F20</f>
        <v>0</v>
      </c>
      <c r="H20" s="17" t="s">
        <v>72</v>
      </c>
      <c r="I20" s="10"/>
    </row>
    <row r="21" spans="2:9">
      <c r="B21" s="10"/>
      <c r="C21" s="10"/>
      <c r="D21" s="10" t="s">
        <v>69</v>
      </c>
      <c r="E21" s="11">
        <v>300</v>
      </c>
      <c r="F21" s="11">
        <v>600</v>
      </c>
      <c r="G21" s="11">
        <f t="shared" si="4"/>
        <v>-300</v>
      </c>
      <c r="H21" s="17" t="s">
        <v>17</v>
      </c>
      <c r="I21" s="10"/>
    </row>
    <row r="22" spans="2:9">
      <c r="B22" s="10"/>
      <c r="C22" s="10" t="s">
        <v>15</v>
      </c>
      <c r="D22" s="10"/>
      <c r="E22" s="11">
        <v>600</v>
      </c>
      <c r="F22" s="11">
        <v>1200</v>
      </c>
      <c r="G22" s="11">
        <f t="shared" si="3"/>
        <v>-600</v>
      </c>
      <c r="H22" s="17" t="s">
        <v>16</v>
      </c>
      <c r="I22" s="10"/>
    </row>
    <row r="23" spans="2:9">
      <c r="B23" s="10"/>
      <c r="C23" s="10" t="s">
        <v>18</v>
      </c>
      <c r="D23" s="10"/>
      <c r="E23" s="11">
        <f>SUM(E24:E25)</f>
        <v>7000</v>
      </c>
      <c r="F23" s="11">
        <f>SUM(F24:F25)</f>
        <v>13000</v>
      </c>
      <c r="G23" s="11">
        <f t="shared" si="3"/>
        <v>-6000</v>
      </c>
      <c r="H23" s="17"/>
      <c r="I23" s="10"/>
    </row>
    <row r="24" spans="2:9">
      <c r="B24" s="10"/>
      <c r="C24" s="10"/>
      <c r="D24" s="10" t="s">
        <v>66</v>
      </c>
      <c r="E24" s="11">
        <v>6000</v>
      </c>
      <c r="F24" s="11">
        <v>12000</v>
      </c>
      <c r="G24" s="11">
        <f t="shared" si="3"/>
        <v>-6000</v>
      </c>
      <c r="H24" s="17" t="s">
        <v>70</v>
      </c>
      <c r="I24" s="10"/>
    </row>
    <row r="25" spans="2:9">
      <c r="B25" s="30"/>
      <c r="C25" s="30"/>
      <c r="D25" s="30" t="s">
        <v>67</v>
      </c>
      <c r="E25" s="31">
        <v>1000</v>
      </c>
      <c r="F25" s="31">
        <v>1000</v>
      </c>
      <c r="G25" s="31">
        <f t="shared" si="3"/>
        <v>0</v>
      </c>
      <c r="H25" s="32" t="s">
        <v>71</v>
      </c>
      <c r="I25" s="30"/>
    </row>
    <row r="26" spans="2:9">
      <c r="B26" s="24" t="s">
        <v>19</v>
      </c>
      <c r="C26" s="24"/>
      <c r="D26" s="24"/>
      <c r="E26" s="25">
        <f>SUM(E17:E19,E22:E23)</f>
        <v>21500</v>
      </c>
      <c r="F26" s="25">
        <f>SUM(F17:F19,F22:F23)</f>
        <v>29000</v>
      </c>
      <c r="G26" s="25">
        <f t="shared" ref="G26" si="5">SUM(G17:G23)</f>
        <v>-7800</v>
      </c>
      <c r="H26" s="26"/>
      <c r="I26" s="27"/>
    </row>
    <row r="27" spans="2:9">
      <c r="B27" s="1" t="s">
        <v>9</v>
      </c>
      <c r="H27" s="20"/>
    </row>
    <row r="28" spans="2:9">
      <c r="B28" s="10"/>
      <c r="C28" s="10" t="s">
        <v>12</v>
      </c>
      <c r="D28" s="10"/>
      <c r="E28" s="11">
        <f>1000*2*2</f>
        <v>4000</v>
      </c>
      <c r="F28" s="11">
        <v>8000</v>
      </c>
      <c r="G28" s="11">
        <f>E28-F28</f>
        <v>-4000</v>
      </c>
      <c r="H28" s="17" t="s">
        <v>129</v>
      </c>
      <c r="I28" s="10"/>
    </row>
    <row r="29" spans="2:9">
      <c r="B29" s="10"/>
      <c r="C29" s="10" t="s">
        <v>13</v>
      </c>
      <c r="D29" s="10"/>
      <c r="E29" s="11">
        <f>200*2</f>
        <v>400</v>
      </c>
      <c r="F29" s="11">
        <v>800</v>
      </c>
      <c r="G29" s="11">
        <f>E29-F29</f>
        <v>-400</v>
      </c>
      <c r="H29" s="17" t="s">
        <v>16</v>
      </c>
      <c r="I29" s="10"/>
    </row>
    <row r="30" spans="2:9">
      <c r="B30" s="10"/>
      <c r="C30" s="10" t="s">
        <v>14</v>
      </c>
      <c r="D30" s="10"/>
      <c r="E30" s="11">
        <f>SUM(E31:E32)</f>
        <v>200</v>
      </c>
      <c r="F30" s="11">
        <f>SUM(F31:F32)</f>
        <v>1400</v>
      </c>
      <c r="G30" s="11">
        <f t="shared" ref="G30:G32" si="6">E30-F30</f>
        <v>-1200</v>
      </c>
      <c r="H30" s="17"/>
      <c r="I30" s="10"/>
    </row>
    <row r="31" spans="2:9">
      <c r="B31" s="10"/>
      <c r="C31" s="10"/>
      <c r="D31" s="10" t="s">
        <v>68</v>
      </c>
      <c r="E31" s="11"/>
      <c r="F31" s="11">
        <v>1000</v>
      </c>
      <c r="G31" s="11">
        <f t="shared" si="6"/>
        <v>-1000</v>
      </c>
      <c r="H31" s="17" t="s">
        <v>72</v>
      </c>
      <c r="I31" s="10"/>
    </row>
    <row r="32" spans="2:9">
      <c r="B32" s="10"/>
      <c r="C32" s="10"/>
      <c r="D32" s="10" t="s">
        <v>69</v>
      </c>
      <c r="E32" s="11">
        <f>100*2</f>
        <v>200</v>
      </c>
      <c r="F32" s="11">
        <v>400</v>
      </c>
      <c r="G32" s="11">
        <f t="shared" si="6"/>
        <v>-200</v>
      </c>
      <c r="H32" s="17" t="s">
        <v>17</v>
      </c>
      <c r="I32" s="10"/>
    </row>
    <row r="33" spans="2:9">
      <c r="B33" s="10"/>
      <c r="C33" s="10" t="s">
        <v>15</v>
      </c>
      <c r="D33" s="10"/>
      <c r="E33" s="11">
        <f>200*2</f>
        <v>400</v>
      </c>
      <c r="F33" s="11">
        <v>800</v>
      </c>
      <c r="G33" s="11">
        <f t="shared" ref="G33:G36" si="7">E33-F33</f>
        <v>-400</v>
      </c>
      <c r="H33" s="17" t="s">
        <v>16</v>
      </c>
      <c r="I33" s="10"/>
    </row>
    <row r="34" spans="2:9">
      <c r="B34" s="10"/>
      <c r="C34" s="10" t="s">
        <v>18</v>
      </c>
      <c r="D34" s="10"/>
      <c r="E34" s="11">
        <f>SUM(E35:E36)</f>
        <v>4000</v>
      </c>
      <c r="F34" s="11">
        <v>9000</v>
      </c>
      <c r="G34" s="11">
        <f t="shared" si="7"/>
        <v>-5000</v>
      </c>
      <c r="H34" s="17"/>
      <c r="I34" s="10"/>
    </row>
    <row r="35" spans="2:9">
      <c r="B35" s="10"/>
      <c r="C35" s="10"/>
      <c r="D35" s="10" t="s">
        <v>66</v>
      </c>
      <c r="E35" s="11">
        <f>2000*2</f>
        <v>4000</v>
      </c>
      <c r="F35" s="11">
        <v>8000</v>
      </c>
      <c r="G35" s="11">
        <f t="shared" si="7"/>
        <v>-4000</v>
      </c>
      <c r="H35" s="17" t="s">
        <v>70</v>
      </c>
      <c r="I35" s="10"/>
    </row>
    <row r="36" spans="2:9">
      <c r="B36" s="30"/>
      <c r="C36" s="30"/>
      <c r="D36" s="30" t="s">
        <v>67</v>
      </c>
      <c r="E36" s="31"/>
      <c r="F36" s="31">
        <v>1000</v>
      </c>
      <c r="G36" s="31">
        <f t="shared" si="7"/>
        <v>-1000</v>
      </c>
      <c r="H36" s="32" t="s">
        <v>71</v>
      </c>
      <c r="I36" s="30"/>
    </row>
    <row r="37" spans="2:9">
      <c r="B37" s="24" t="s">
        <v>19</v>
      </c>
      <c r="C37" s="24"/>
      <c r="D37" s="24"/>
      <c r="E37" s="25">
        <f>SUM(E28:E30,E33:E34)</f>
        <v>9000</v>
      </c>
      <c r="F37" s="25">
        <f t="shared" ref="F37:G37" si="8">SUM(F28:F30,F33:F34)</f>
        <v>20000</v>
      </c>
      <c r="G37" s="25">
        <f t="shared" si="8"/>
        <v>-11000</v>
      </c>
      <c r="H37" s="26"/>
      <c r="I37" s="27"/>
    </row>
    <row r="38" spans="2:9">
      <c r="B38" s="1" t="s">
        <v>74</v>
      </c>
      <c r="H38" s="20"/>
    </row>
    <row r="39" spans="2:9">
      <c r="B39" s="10"/>
      <c r="C39" s="10" t="s">
        <v>12</v>
      </c>
      <c r="D39" s="10"/>
      <c r="E39" s="11">
        <f>1000*1</f>
        <v>1000</v>
      </c>
      <c r="F39" s="11">
        <v>5000</v>
      </c>
      <c r="G39" s="11">
        <f>E39-F39</f>
        <v>-4000</v>
      </c>
      <c r="H39" s="17" t="s">
        <v>130</v>
      </c>
      <c r="I39" s="10"/>
    </row>
    <row r="40" spans="2:9">
      <c r="B40" s="10"/>
      <c r="C40" s="10" t="s">
        <v>13</v>
      </c>
      <c r="D40" s="10"/>
      <c r="E40" s="11">
        <f>200*1</f>
        <v>200</v>
      </c>
      <c r="F40" s="11">
        <v>1000</v>
      </c>
      <c r="G40" s="11">
        <f>E40-F40</f>
        <v>-800</v>
      </c>
      <c r="H40" s="17" t="s">
        <v>16</v>
      </c>
      <c r="I40" s="10"/>
    </row>
    <row r="41" spans="2:9">
      <c r="B41" s="10"/>
      <c r="C41" s="10" t="s">
        <v>14</v>
      </c>
      <c r="D41" s="10"/>
      <c r="E41" s="11">
        <f>SUM(E42:E43)</f>
        <v>100</v>
      </c>
      <c r="F41" s="11">
        <f>SUM(F42:F43)</f>
        <v>1500</v>
      </c>
      <c r="G41" s="11">
        <f t="shared" ref="G41:G43" si="9">E41-F41</f>
        <v>-1400</v>
      </c>
      <c r="H41" s="17"/>
      <c r="I41" s="10"/>
    </row>
    <row r="42" spans="2:9">
      <c r="B42" s="10"/>
      <c r="C42" s="10"/>
      <c r="D42" s="10" t="s">
        <v>73</v>
      </c>
      <c r="E42" s="11">
        <f>100*1</f>
        <v>100</v>
      </c>
      <c r="F42" s="11">
        <v>500</v>
      </c>
      <c r="G42" s="11">
        <f t="shared" si="9"/>
        <v>-400</v>
      </c>
      <c r="H42" s="17" t="s">
        <v>17</v>
      </c>
      <c r="I42" s="10"/>
    </row>
    <row r="43" spans="2:9">
      <c r="B43" s="10"/>
      <c r="C43" s="10"/>
      <c r="D43" s="10" t="s">
        <v>69</v>
      </c>
      <c r="E43" s="11"/>
      <c r="F43" s="11">
        <v>1000</v>
      </c>
      <c r="G43" s="11">
        <f t="shared" si="9"/>
        <v>-1000</v>
      </c>
      <c r="H43" s="17"/>
      <c r="I43" s="10"/>
    </row>
    <row r="44" spans="2:9">
      <c r="B44" s="10"/>
      <c r="C44" s="10" t="s">
        <v>15</v>
      </c>
      <c r="D44" s="10"/>
      <c r="E44" s="11">
        <f>200*1</f>
        <v>200</v>
      </c>
      <c r="F44" s="11">
        <v>1000</v>
      </c>
      <c r="G44" s="11">
        <f t="shared" ref="G44" si="10">E44-F44</f>
        <v>-800</v>
      </c>
      <c r="H44" s="17" t="s">
        <v>16</v>
      </c>
      <c r="I44" s="10"/>
    </row>
    <row r="45" spans="2:9" ht="18.600000000000001" thickBot="1">
      <c r="B45" s="12" t="s">
        <v>19</v>
      </c>
      <c r="C45" s="12"/>
      <c r="D45" s="12"/>
      <c r="E45" s="2">
        <f>SUM(E39,E40,E41,E44)</f>
        <v>1500</v>
      </c>
      <c r="F45" s="2">
        <f t="shared" ref="F45:G45" si="11">SUM(F39,F40,F41,F44)</f>
        <v>8500</v>
      </c>
      <c r="G45" s="2">
        <f t="shared" si="11"/>
        <v>-7000</v>
      </c>
      <c r="H45" s="20"/>
    </row>
    <row r="46" spans="2:9" ht="19.2" thickTop="1" thickBot="1">
      <c r="B46" s="9" t="s">
        <v>10</v>
      </c>
      <c r="C46" s="9"/>
      <c r="D46" s="9"/>
      <c r="E46" s="8">
        <f>SUM(E26,E37,E45)</f>
        <v>32000</v>
      </c>
      <c r="F46" s="8">
        <f>SUM(F26,F37,F45)</f>
        <v>57500</v>
      </c>
      <c r="G46" s="8">
        <f>SUM(G26,G37,G45)</f>
        <v>-25800</v>
      </c>
      <c r="H46" s="19"/>
      <c r="I46" s="7"/>
    </row>
    <row r="48" spans="2:9" ht="18.600000000000001" thickBot="1">
      <c r="B48" s="1" t="s">
        <v>105</v>
      </c>
    </row>
    <row r="49" spans="2:9" ht="18.600000000000001" thickBot="1">
      <c r="B49" s="5" t="s">
        <v>1</v>
      </c>
      <c r="C49" s="5" t="s">
        <v>2</v>
      </c>
      <c r="D49" s="5" t="s">
        <v>62</v>
      </c>
      <c r="E49" s="6" t="s">
        <v>3</v>
      </c>
      <c r="F49" s="6" t="s">
        <v>4</v>
      </c>
      <c r="G49" s="6" t="s">
        <v>5</v>
      </c>
      <c r="H49" s="16" t="s">
        <v>6</v>
      </c>
      <c r="I49" s="5"/>
    </row>
    <row r="50" spans="2:9">
      <c r="B50" s="10"/>
      <c r="C50" s="10" t="s">
        <v>12</v>
      </c>
      <c r="D50" s="10"/>
      <c r="E50" s="11">
        <f t="shared" ref="E50:F52" si="12">E17+E28+E39</f>
        <v>17000</v>
      </c>
      <c r="F50" s="11">
        <f t="shared" si="12"/>
        <v>25000</v>
      </c>
      <c r="G50" s="11">
        <f>E50-F50</f>
        <v>-8000</v>
      </c>
      <c r="H50" s="17"/>
      <c r="I50" s="10"/>
    </row>
    <row r="51" spans="2:9">
      <c r="B51" s="10"/>
      <c r="C51" s="10" t="s">
        <v>13</v>
      </c>
      <c r="D51" s="10"/>
      <c r="E51" s="11">
        <f t="shared" si="12"/>
        <v>1200</v>
      </c>
      <c r="F51" s="11">
        <f t="shared" si="12"/>
        <v>3000</v>
      </c>
      <c r="G51" s="11">
        <f>E51-F51</f>
        <v>-1800</v>
      </c>
      <c r="H51" s="17"/>
      <c r="I51" s="10"/>
    </row>
    <row r="52" spans="2:9">
      <c r="B52" s="10"/>
      <c r="C52" s="10" t="s">
        <v>14</v>
      </c>
      <c r="D52" s="10"/>
      <c r="E52" s="11">
        <f t="shared" si="12"/>
        <v>1600</v>
      </c>
      <c r="F52" s="11">
        <f t="shared" si="12"/>
        <v>4500</v>
      </c>
      <c r="G52" s="11">
        <f t="shared" ref="G52:G54" si="13">E52-F52</f>
        <v>-2900</v>
      </c>
      <c r="H52" s="17"/>
      <c r="I52" s="10"/>
    </row>
    <row r="53" spans="2:9">
      <c r="B53" s="10"/>
      <c r="C53" s="10" t="s">
        <v>15</v>
      </c>
      <c r="D53" s="10"/>
      <c r="E53" s="11">
        <f>E22+E33+E44</f>
        <v>1200</v>
      </c>
      <c r="F53" s="11">
        <f>F22+F33+F44</f>
        <v>3000</v>
      </c>
      <c r="G53" s="11">
        <f t="shared" si="13"/>
        <v>-1800</v>
      </c>
      <c r="H53" s="17"/>
      <c r="I53" s="10"/>
    </row>
    <row r="54" spans="2:9" ht="18.600000000000001" thickBot="1">
      <c r="B54" s="46"/>
      <c r="C54" s="46" t="s">
        <v>18</v>
      </c>
      <c r="D54" s="46"/>
      <c r="E54" s="47">
        <f>E23+E34</f>
        <v>11000</v>
      </c>
      <c r="F54" s="47">
        <f>F23+F34</f>
        <v>22000</v>
      </c>
      <c r="G54" s="47">
        <f t="shared" si="13"/>
        <v>-11000</v>
      </c>
      <c r="H54" s="48"/>
      <c r="I54" s="46"/>
    </row>
    <row r="55" spans="2:9" ht="19.2" thickTop="1" thickBot="1">
      <c r="B55" s="9" t="s">
        <v>56</v>
      </c>
      <c r="C55" s="9"/>
      <c r="D55" s="9"/>
      <c r="E55" s="8">
        <f>SUM(E50:E54)</f>
        <v>32000</v>
      </c>
      <c r="F55" s="8">
        <f>SUM(F50:F54)</f>
        <v>57500</v>
      </c>
      <c r="G55" s="8">
        <f>SUM(G50:G54)</f>
        <v>-25500</v>
      </c>
      <c r="H55" s="49"/>
      <c r="I55" s="7"/>
    </row>
  </sheetData>
  <phoneticPr fontI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rowBreaks count="1" manualBreakCount="1">
    <brk id="3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34477-FCAF-4127-B35F-47FBADD8D44A}">
  <sheetPr>
    <pageSetUpPr fitToPage="1"/>
  </sheetPr>
  <dimension ref="B2:I21"/>
  <sheetViews>
    <sheetView workbookViewId="0">
      <selection activeCell="E18" sqref="E18"/>
    </sheetView>
  </sheetViews>
  <sheetFormatPr defaultColWidth="9" defaultRowHeight="18"/>
  <cols>
    <col min="1" max="1" width="3.8984375" style="1" customWidth="1"/>
    <col min="2" max="2" width="6.3984375" style="1" customWidth="1"/>
    <col min="3" max="3" width="7.09765625" style="1" customWidth="1"/>
    <col min="4" max="4" width="14.5" style="1" customWidth="1"/>
    <col min="5" max="7" width="9" style="2"/>
    <col min="8" max="8" width="22.8984375" style="15" customWidth="1"/>
    <col min="9" max="9" width="2.59765625" style="1" customWidth="1"/>
    <col min="10" max="16384" width="9" style="1"/>
  </cols>
  <sheetData>
    <row r="2" spans="2:9">
      <c r="B2" s="1" t="s">
        <v>141</v>
      </c>
    </row>
    <row r="3" spans="2:9" ht="18.600000000000001" thickBot="1">
      <c r="B3" s="1" t="s">
        <v>0</v>
      </c>
    </row>
    <row r="4" spans="2:9" ht="18.600000000000001" thickBot="1">
      <c r="B4" s="5" t="s">
        <v>1</v>
      </c>
      <c r="C4" s="5" t="s">
        <v>2</v>
      </c>
      <c r="D4" s="5" t="s">
        <v>98</v>
      </c>
      <c r="E4" s="6" t="s">
        <v>3</v>
      </c>
      <c r="F4" s="6" t="s">
        <v>4</v>
      </c>
      <c r="G4" s="6" t="s">
        <v>5</v>
      </c>
      <c r="H4" s="16" t="s">
        <v>6</v>
      </c>
      <c r="I4" s="5"/>
    </row>
    <row r="5" spans="2:9">
      <c r="B5" s="1" t="s">
        <v>24</v>
      </c>
      <c r="G5" s="2">
        <f>E5-F5</f>
        <v>0</v>
      </c>
    </row>
    <row r="6" spans="2:9">
      <c r="B6" s="10" t="s">
        <v>7</v>
      </c>
      <c r="C6" s="10"/>
      <c r="D6" s="10"/>
      <c r="E6" s="11"/>
      <c r="F6" s="11"/>
      <c r="G6" s="11">
        <f>E6-F6</f>
        <v>0</v>
      </c>
      <c r="H6" s="17"/>
      <c r="I6" s="10"/>
    </row>
    <row r="7" spans="2:9">
      <c r="B7" s="10"/>
      <c r="C7" s="10" t="s">
        <v>143</v>
      </c>
      <c r="D7" s="10"/>
      <c r="E7" s="11">
        <f>1000*4*5</f>
        <v>20000</v>
      </c>
      <c r="F7" s="11">
        <v>12000</v>
      </c>
      <c r="G7" s="11">
        <f>E7-F7</f>
        <v>8000</v>
      </c>
      <c r="H7" s="17" t="s">
        <v>142</v>
      </c>
      <c r="I7" s="10"/>
    </row>
    <row r="8" spans="2:9">
      <c r="C8" s="1" t="s">
        <v>144</v>
      </c>
      <c r="E8" s="2">
        <v>10000</v>
      </c>
      <c r="F8" s="2">
        <v>0</v>
      </c>
      <c r="H8" s="20" t="s">
        <v>145</v>
      </c>
    </row>
    <row r="9" spans="2:9" ht="18.600000000000001" thickBot="1">
      <c r="B9" s="3"/>
      <c r="C9" s="3" t="s">
        <v>97</v>
      </c>
      <c r="D9" s="3"/>
      <c r="E9" s="4">
        <v>2000</v>
      </c>
      <c r="F9" s="4">
        <v>2000</v>
      </c>
      <c r="G9" s="4">
        <f>E9-F9</f>
        <v>0</v>
      </c>
      <c r="H9" s="18"/>
      <c r="I9" s="3"/>
    </row>
    <row r="10" spans="2:9" ht="19.2" thickTop="1" thickBot="1">
      <c r="B10" s="9" t="s">
        <v>10</v>
      </c>
      <c r="C10" s="9"/>
      <c r="D10" s="9"/>
      <c r="E10" s="8">
        <f>SUM(E5:E9)</f>
        <v>32000</v>
      </c>
      <c r="F10" s="8">
        <f>SUM(F5:F9)</f>
        <v>14000</v>
      </c>
      <c r="G10" s="8">
        <f>SUM(G5:G9)</f>
        <v>8000</v>
      </c>
      <c r="H10" s="19"/>
      <c r="I10" s="7"/>
    </row>
    <row r="12" spans="2:9" ht="18.600000000000001" thickBot="1">
      <c r="B12" s="1" t="s">
        <v>11</v>
      </c>
    </row>
    <row r="13" spans="2:9" ht="18.600000000000001" thickBot="1">
      <c r="B13" s="5" t="s">
        <v>1</v>
      </c>
      <c r="C13" s="5" t="s">
        <v>2</v>
      </c>
      <c r="D13" s="5" t="s">
        <v>99</v>
      </c>
      <c r="E13" s="6" t="s">
        <v>3</v>
      </c>
      <c r="F13" s="6" t="s">
        <v>4</v>
      </c>
      <c r="G13" s="6" t="s">
        <v>5</v>
      </c>
      <c r="H13" s="16" t="s">
        <v>6</v>
      </c>
      <c r="I13" s="5"/>
    </row>
    <row r="14" spans="2:9">
      <c r="B14" s="1" t="s">
        <v>25</v>
      </c>
    </row>
    <row r="15" spans="2:9">
      <c r="B15" s="10"/>
      <c r="C15" s="10" t="s">
        <v>146</v>
      </c>
      <c r="D15" s="10"/>
      <c r="E15" s="44">
        <v>5000</v>
      </c>
      <c r="F15" s="11">
        <v>0</v>
      </c>
      <c r="G15" s="11">
        <f>E15-F15</f>
        <v>5000</v>
      </c>
      <c r="H15" s="17"/>
      <c r="I15" s="10"/>
    </row>
    <row r="16" spans="2:9">
      <c r="B16" s="10"/>
      <c r="C16" s="10" t="s">
        <v>12</v>
      </c>
      <c r="D16" s="10"/>
      <c r="E16" s="11">
        <v>10000</v>
      </c>
      <c r="F16" s="11">
        <v>8000</v>
      </c>
      <c r="G16" s="11">
        <f>E16-F16</f>
        <v>2000</v>
      </c>
      <c r="H16" s="17"/>
      <c r="I16" s="10"/>
    </row>
    <row r="17" spans="2:9">
      <c r="B17" s="10"/>
      <c r="C17" s="10" t="s">
        <v>14</v>
      </c>
      <c r="D17" s="10"/>
      <c r="E17" s="11">
        <v>10000</v>
      </c>
      <c r="F17" s="11">
        <v>2000</v>
      </c>
      <c r="G17" s="11">
        <f t="shared" ref="G17:G20" si="0">E17-F17</f>
        <v>8000</v>
      </c>
      <c r="H17" s="17"/>
      <c r="I17" s="10"/>
    </row>
    <row r="18" spans="2:9">
      <c r="B18" s="10"/>
      <c r="C18" s="10" t="s">
        <v>15</v>
      </c>
      <c r="D18" s="10"/>
      <c r="E18" s="11">
        <v>2000</v>
      </c>
      <c r="F18" s="11">
        <v>0</v>
      </c>
      <c r="G18" s="11">
        <f t="shared" si="0"/>
        <v>2000</v>
      </c>
      <c r="H18" s="17"/>
      <c r="I18" s="10"/>
    </row>
    <row r="19" spans="2:9">
      <c r="B19" s="10"/>
      <c r="C19" s="10" t="s">
        <v>22</v>
      </c>
      <c r="D19" s="10"/>
      <c r="E19" s="11">
        <v>0</v>
      </c>
      <c r="F19" s="11">
        <v>4000</v>
      </c>
      <c r="G19" s="11">
        <f t="shared" si="0"/>
        <v>-4000</v>
      </c>
      <c r="H19" s="17"/>
      <c r="I19" s="10"/>
    </row>
    <row r="20" spans="2:9" ht="18.600000000000001" thickBot="1">
      <c r="B20" s="13"/>
      <c r="C20" s="13" t="s">
        <v>23</v>
      </c>
      <c r="D20" s="13"/>
      <c r="E20" s="14">
        <v>5000</v>
      </c>
      <c r="F20" s="14">
        <v>0</v>
      </c>
      <c r="G20" s="14">
        <f t="shared" si="0"/>
        <v>5000</v>
      </c>
      <c r="H20" s="21"/>
      <c r="I20" s="13"/>
    </row>
    <row r="21" spans="2:9" ht="19.2" thickTop="1" thickBot="1">
      <c r="B21" s="9" t="s">
        <v>10</v>
      </c>
      <c r="C21" s="9"/>
      <c r="D21" s="9"/>
      <c r="E21" s="8">
        <f>SUM(E15:E20)</f>
        <v>32000</v>
      </c>
      <c r="F21" s="8">
        <f>SUM(F15:F20)</f>
        <v>14000</v>
      </c>
      <c r="G21" s="8">
        <f>SUM(G15:G20)</f>
        <v>18000</v>
      </c>
      <c r="H21" s="19"/>
      <c r="I21" s="7"/>
    </row>
  </sheetData>
  <phoneticPr fontI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C2F8B-72C9-4726-A10B-85755B783535}">
  <sheetPr>
    <pageSetUpPr fitToPage="1"/>
  </sheetPr>
  <dimension ref="B2:I20"/>
  <sheetViews>
    <sheetView workbookViewId="0">
      <selection activeCell="H17" sqref="H17"/>
    </sheetView>
  </sheetViews>
  <sheetFormatPr defaultColWidth="9" defaultRowHeight="18"/>
  <cols>
    <col min="1" max="1" width="3.8984375" style="1" customWidth="1"/>
    <col min="2" max="2" width="6.3984375" style="1" customWidth="1"/>
    <col min="3" max="3" width="7.09765625" style="1" customWidth="1"/>
    <col min="4" max="4" width="14.5" style="1" customWidth="1"/>
    <col min="5" max="6" width="9.5" style="2" bestFit="1" customWidth="1"/>
    <col min="7" max="7" width="10.3984375" style="2" bestFit="1" customWidth="1"/>
    <col min="8" max="8" width="22.8984375" style="15" customWidth="1"/>
    <col min="9" max="9" width="2.59765625" style="1" customWidth="1"/>
    <col min="10" max="16384" width="9" style="1"/>
  </cols>
  <sheetData>
    <row r="2" spans="2:9">
      <c r="B2" s="1" t="s">
        <v>140</v>
      </c>
    </row>
    <row r="3" spans="2:9" ht="18.600000000000001" thickBot="1">
      <c r="B3" s="1" t="s">
        <v>0</v>
      </c>
    </row>
    <row r="4" spans="2:9" ht="18.600000000000001" thickBot="1">
      <c r="B4" s="5" t="s">
        <v>1</v>
      </c>
      <c r="C4" s="5" t="s">
        <v>2</v>
      </c>
      <c r="D4" s="5" t="s">
        <v>76</v>
      </c>
      <c r="E4" s="6" t="s">
        <v>3</v>
      </c>
      <c r="F4" s="6" t="s">
        <v>4</v>
      </c>
      <c r="G4" s="6" t="s">
        <v>5</v>
      </c>
      <c r="H4" s="16" t="s">
        <v>6</v>
      </c>
      <c r="I4" s="5"/>
    </row>
    <row r="5" spans="2:9">
      <c r="B5" s="1" t="s">
        <v>24</v>
      </c>
      <c r="G5" s="2">
        <f>E5-F5</f>
        <v>0</v>
      </c>
    </row>
    <row r="6" spans="2:9">
      <c r="B6" s="1" t="s">
        <v>75</v>
      </c>
      <c r="E6" s="2">
        <f>SUM(E7:E7)</f>
        <v>10000</v>
      </c>
      <c r="F6" s="2">
        <f>SUM(F7:F7)</f>
        <v>0</v>
      </c>
      <c r="G6" s="42">
        <f>E6-F6</f>
        <v>10000</v>
      </c>
    </row>
    <row r="7" spans="2:9">
      <c r="C7" s="1" t="s">
        <v>111</v>
      </c>
      <c r="E7" s="2">
        <v>10000</v>
      </c>
      <c r="G7" s="42">
        <f t="shared" ref="G7" si="0">E7-F7</f>
        <v>10000</v>
      </c>
    </row>
    <row r="8" spans="2:9">
      <c r="B8" s="10" t="s">
        <v>7</v>
      </c>
      <c r="C8" s="10"/>
      <c r="D8" s="10"/>
      <c r="E8" s="11">
        <f>SUM(E9:E10)</f>
        <v>12000</v>
      </c>
      <c r="F8" s="11">
        <f>SUM(F9:F10)</f>
        <v>0</v>
      </c>
      <c r="G8" s="11">
        <f>E8-F8</f>
        <v>12000</v>
      </c>
      <c r="H8" s="17"/>
      <c r="I8" s="10"/>
    </row>
    <row r="9" spans="2:9">
      <c r="B9" s="10"/>
      <c r="C9" s="10" t="s">
        <v>147</v>
      </c>
      <c r="D9" s="10"/>
      <c r="E9" s="11">
        <v>12000</v>
      </c>
      <c r="F9" s="11"/>
      <c r="G9" s="11">
        <f>E9-F9</f>
        <v>12000</v>
      </c>
      <c r="H9" s="17"/>
      <c r="I9" s="10"/>
    </row>
    <row r="10" spans="2:9" ht="18.600000000000001" thickBot="1">
      <c r="B10" s="3"/>
      <c r="C10" s="3" t="s">
        <v>95</v>
      </c>
      <c r="D10" s="3"/>
      <c r="E10" s="4"/>
      <c r="F10" s="4"/>
      <c r="G10" s="4">
        <f>E10-F10</f>
        <v>0</v>
      </c>
      <c r="H10" s="18"/>
      <c r="I10" s="3"/>
    </row>
    <row r="11" spans="2:9" ht="19.2" thickTop="1" thickBot="1">
      <c r="B11" s="9" t="s">
        <v>10</v>
      </c>
      <c r="C11" s="9"/>
      <c r="D11" s="9"/>
      <c r="E11" s="8">
        <f>SUM(E6,E5,E8)</f>
        <v>22000</v>
      </c>
      <c r="F11" s="8">
        <f t="shared" ref="F11:G11" si="1">SUM(F6,F5,F8)</f>
        <v>0</v>
      </c>
      <c r="G11" s="8">
        <f t="shared" si="1"/>
        <v>22000</v>
      </c>
      <c r="H11" s="19"/>
      <c r="I11" s="7"/>
    </row>
    <row r="13" spans="2:9" ht="18.600000000000001" thickBot="1">
      <c r="B13" s="1" t="s">
        <v>11</v>
      </c>
    </row>
    <row r="14" spans="2:9" ht="18.600000000000001" thickBot="1">
      <c r="B14" s="5" t="s">
        <v>1</v>
      </c>
      <c r="C14" s="5" t="s">
        <v>2</v>
      </c>
      <c r="D14" s="5" t="s">
        <v>62</v>
      </c>
      <c r="E14" s="6" t="s">
        <v>3</v>
      </c>
      <c r="F14" s="6" t="s">
        <v>4</v>
      </c>
      <c r="G14" s="6" t="s">
        <v>5</v>
      </c>
      <c r="H14" s="16" t="s">
        <v>6</v>
      </c>
      <c r="I14" s="5"/>
    </row>
    <row r="15" spans="2:9">
      <c r="B15" s="1" t="s">
        <v>147</v>
      </c>
    </row>
    <row r="16" spans="2:9">
      <c r="B16" s="10"/>
      <c r="C16" s="10" t="s">
        <v>42</v>
      </c>
      <c r="D16" s="10"/>
      <c r="E16" s="11">
        <v>0</v>
      </c>
      <c r="F16" s="11">
        <v>0</v>
      </c>
      <c r="G16" s="11">
        <f t="shared" ref="G16" si="2">E16-F16</f>
        <v>0</v>
      </c>
      <c r="H16" s="17"/>
      <c r="I16" s="10"/>
    </row>
    <row r="17" spans="2:9">
      <c r="B17" s="10"/>
      <c r="C17" s="10" t="s">
        <v>14</v>
      </c>
      <c r="D17" s="10"/>
      <c r="E17" s="11">
        <v>12000</v>
      </c>
      <c r="F17" s="11">
        <v>0</v>
      </c>
      <c r="G17" s="11">
        <f t="shared" ref="G17:G19" si="3">E17-F17</f>
        <v>12000</v>
      </c>
      <c r="H17" s="17"/>
      <c r="I17" s="10"/>
    </row>
    <row r="18" spans="2:9">
      <c r="B18" s="10"/>
      <c r="C18" s="10" t="s">
        <v>15</v>
      </c>
      <c r="D18" s="10"/>
      <c r="E18" s="11">
        <v>5000</v>
      </c>
      <c r="F18" s="11">
        <v>0</v>
      </c>
      <c r="G18" s="11">
        <f t="shared" si="3"/>
        <v>5000</v>
      </c>
      <c r="H18" s="17"/>
      <c r="I18" s="10"/>
    </row>
    <row r="19" spans="2:9" ht="18.600000000000001" thickBot="1">
      <c r="B19" s="13"/>
      <c r="C19" s="13" t="s">
        <v>23</v>
      </c>
      <c r="D19" s="13"/>
      <c r="E19" s="14">
        <v>5000</v>
      </c>
      <c r="F19" s="14">
        <v>0</v>
      </c>
      <c r="G19" s="14">
        <f t="shared" si="3"/>
        <v>5000</v>
      </c>
      <c r="H19" s="21"/>
      <c r="I19" s="13"/>
    </row>
    <row r="20" spans="2:9" ht="19.2" thickTop="1" thickBot="1">
      <c r="B20" s="9" t="s">
        <v>10</v>
      </c>
      <c r="C20" s="9"/>
      <c r="D20" s="9"/>
      <c r="E20" s="8">
        <f>SUM(,E16,E17:E18,E19)</f>
        <v>22000</v>
      </c>
      <c r="F20" s="8">
        <f t="shared" ref="F20:G20" si="4">SUM(,F16,F17:F18,F19)</f>
        <v>0</v>
      </c>
      <c r="G20" s="8">
        <f t="shared" si="4"/>
        <v>22000</v>
      </c>
      <c r="H20" s="19"/>
      <c r="I20" s="7"/>
    </row>
  </sheetData>
  <phoneticPr fontId="1"/>
  <pageMargins left="0.70866141732283472" right="0.70866141732283472" top="0.74803149606299213" bottom="0.74803149606299213" header="0.31496062992125984" footer="0.31496062992125984"/>
  <pageSetup paperSize="9" scale="92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08E90-9FFA-4098-8C2B-A254249DAB20}">
  <sheetPr>
    <pageSetUpPr fitToPage="1"/>
  </sheetPr>
  <dimension ref="B2:I20"/>
  <sheetViews>
    <sheetView workbookViewId="0">
      <selection activeCell="E8" sqref="E8"/>
    </sheetView>
  </sheetViews>
  <sheetFormatPr defaultColWidth="9" defaultRowHeight="18"/>
  <cols>
    <col min="1" max="1" width="3.8984375" style="1" customWidth="1"/>
    <col min="2" max="2" width="6.3984375" style="1" customWidth="1"/>
    <col min="3" max="3" width="7.09765625" style="1" customWidth="1"/>
    <col min="4" max="4" width="14.5" style="1" customWidth="1"/>
    <col min="5" max="7" width="9" style="2"/>
    <col min="8" max="8" width="22.8984375" style="15" customWidth="1"/>
    <col min="9" max="9" width="2.59765625" style="1" customWidth="1"/>
    <col min="10" max="16384" width="9" style="1"/>
  </cols>
  <sheetData>
    <row r="2" spans="2:9">
      <c r="B2" s="1" t="s">
        <v>148</v>
      </c>
    </row>
    <row r="3" spans="2:9" ht="18.600000000000001" thickBot="1">
      <c r="B3" s="1" t="s">
        <v>0</v>
      </c>
    </row>
    <row r="4" spans="2:9" ht="18.600000000000001" thickBot="1">
      <c r="B4" s="5" t="s">
        <v>1</v>
      </c>
      <c r="C4" s="5" t="s">
        <v>2</v>
      </c>
      <c r="D4" s="5" t="s">
        <v>62</v>
      </c>
      <c r="E4" s="6" t="s">
        <v>3</v>
      </c>
      <c r="F4" s="6" t="s">
        <v>4</v>
      </c>
      <c r="G4" s="6" t="s">
        <v>5</v>
      </c>
      <c r="H4" s="16" t="s">
        <v>6</v>
      </c>
      <c r="I4" s="5"/>
    </row>
    <row r="5" spans="2:9">
      <c r="B5" s="1" t="s">
        <v>24</v>
      </c>
      <c r="E5" s="2">
        <v>40000</v>
      </c>
      <c r="G5" s="2">
        <f>E5-F5</f>
        <v>40000</v>
      </c>
    </row>
    <row r="6" spans="2:9">
      <c r="B6" s="10" t="s">
        <v>7</v>
      </c>
      <c r="C6" s="10"/>
      <c r="D6" s="10"/>
      <c r="E6" s="11"/>
      <c r="F6" s="11"/>
      <c r="G6" s="11">
        <f>E6-F6</f>
        <v>0</v>
      </c>
      <c r="H6" s="17"/>
      <c r="I6" s="10"/>
    </row>
    <row r="7" spans="2:9">
      <c r="B7" s="10"/>
      <c r="C7" s="10" t="s">
        <v>149</v>
      </c>
      <c r="D7" s="10"/>
      <c r="E7" s="11">
        <v>12000</v>
      </c>
      <c r="F7" s="11">
        <v>0</v>
      </c>
      <c r="G7" s="11">
        <f>E7-F7</f>
        <v>12000</v>
      </c>
      <c r="H7" s="17" t="s">
        <v>151</v>
      </c>
      <c r="I7" s="10"/>
    </row>
    <row r="8" spans="2:9" ht="18.600000000000001" thickBot="1">
      <c r="B8" s="3"/>
      <c r="C8" s="3" t="s">
        <v>97</v>
      </c>
      <c r="D8" s="3"/>
      <c r="E8" s="4">
        <v>0</v>
      </c>
      <c r="F8" s="4">
        <v>0</v>
      </c>
      <c r="G8" s="4">
        <f>E8-F8</f>
        <v>0</v>
      </c>
      <c r="H8" s="18"/>
      <c r="I8" s="3"/>
    </row>
    <row r="9" spans="2:9" ht="19.2" thickTop="1" thickBot="1">
      <c r="B9" s="9" t="s">
        <v>10</v>
      </c>
      <c r="C9" s="9"/>
      <c r="D9" s="9"/>
      <c r="E9" s="8">
        <f>SUM(E5:E8)</f>
        <v>52000</v>
      </c>
      <c r="F9" s="8">
        <f>SUM(F5:F8)</f>
        <v>0</v>
      </c>
      <c r="G9" s="8">
        <f>SUM(G5:G8)</f>
        <v>52000</v>
      </c>
      <c r="H9" s="19"/>
      <c r="I9" s="7"/>
    </row>
    <row r="11" spans="2:9" ht="18.600000000000001" thickBot="1">
      <c r="B11" s="1" t="s">
        <v>11</v>
      </c>
    </row>
    <row r="12" spans="2:9" ht="18.600000000000001" thickBot="1">
      <c r="B12" s="5" t="s">
        <v>1</v>
      </c>
      <c r="C12" s="5" t="s">
        <v>2</v>
      </c>
      <c r="D12" s="5" t="s">
        <v>76</v>
      </c>
      <c r="E12" s="6" t="s">
        <v>3</v>
      </c>
      <c r="F12" s="6" t="s">
        <v>4</v>
      </c>
      <c r="G12" s="6" t="s">
        <v>5</v>
      </c>
      <c r="H12" s="16" t="s">
        <v>6</v>
      </c>
      <c r="I12" s="5"/>
    </row>
    <row r="13" spans="2:9">
      <c r="B13" s="1" t="s">
        <v>150</v>
      </c>
    </row>
    <row r="14" spans="2:9">
      <c r="B14" s="10"/>
      <c r="C14" s="10" t="s">
        <v>12</v>
      </c>
      <c r="D14" s="10"/>
      <c r="E14" s="11">
        <v>10000</v>
      </c>
      <c r="F14" s="11">
        <v>0</v>
      </c>
      <c r="G14" s="11">
        <f>E14-F14</f>
        <v>10000</v>
      </c>
      <c r="H14" s="17"/>
      <c r="I14" s="10"/>
    </row>
    <row r="15" spans="2:9">
      <c r="B15" s="10"/>
      <c r="C15" s="10" t="s">
        <v>18</v>
      </c>
      <c r="D15" s="10"/>
      <c r="E15" s="11">
        <v>15000</v>
      </c>
      <c r="F15" s="11">
        <v>0</v>
      </c>
      <c r="G15" s="11">
        <f>E15-F15</f>
        <v>15000</v>
      </c>
      <c r="H15" s="17"/>
      <c r="I15" s="10"/>
    </row>
    <row r="16" spans="2:9">
      <c r="B16" s="10"/>
      <c r="C16" s="10" t="s">
        <v>14</v>
      </c>
      <c r="D16" s="10"/>
      <c r="E16" s="11">
        <v>10000</v>
      </c>
      <c r="F16" s="11">
        <v>0</v>
      </c>
      <c r="G16" s="11">
        <f t="shared" ref="G16:G19" si="0">E16-F16</f>
        <v>10000</v>
      </c>
      <c r="H16" s="17"/>
      <c r="I16" s="10"/>
    </row>
    <row r="17" spans="2:9">
      <c r="B17" s="10"/>
      <c r="C17" s="10" t="s">
        <v>15</v>
      </c>
      <c r="D17" s="10"/>
      <c r="E17" s="11">
        <v>2000</v>
      </c>
      <c r="F17" s="11">
        <v>0</v>
      </c>
      <c r="G17" s="11">
        <f t="shared" si="0"/>
        <v>2000</v>
      </c>
      <c r="H17" s="17"/>
      <c r="I17" s="10"/>
    </row>
    <row r="18" spans="2:9">
      <c r="B18" s="10"/>
      <c r="C18" s="10" t="s">
        <v>152</v>
      </c>
      <c r="D18" s="10"/>
      <c r="E18" s="11">
        <v>10000</v>
      </c>
      <c r="F18" s="11">
        <v>0</v>
      </c>
      <c r="G18" s="11">
        <f t="shared" si="0"/>
        <v>10000</v>
      </c>
      <c r="H18" s="17"/>
      <c r="I18" s="10"/>
    </row>
    <row r="19" spans="2:9" ht="18.600000000000001" thickBot="1">
      <c r="B19" s="13"/>
      <c r="C19" s="13" t="s">
        <v>23</v>
      </c>
      <c r="D19" s="13"/>
      <c r="E19" s="14">
        <v>5000</v>
      </c>
      <c r="F19" s="14">
        <v>0</v>
      </c>
      <c r="G19" s="14">
        <f t="shared" si="0"/>
        <v>5000</v>
      </c>
      <c r="H19" s="21"/>
      <c r="I19" s="13"/>
    </row>
    <row r="20" spans="2:9" ht="19.2" thickTop="1" thickBot="1">
      <c r="B20" s="9" t="s">
        <v>10</v>
      </c>
      <c r="C20" s="9"/>
      <c r="D20" s="9"/>
      <c r="E20" s="8">
        <f>SUM(E14:E19)</f>
        <v>52000</v>
      </c>
      <c r="F20" s="8">
        <f>SUM(F14:F19)</f>
        <v>0</v>
      </c>
      <c r="G20" s="8">
        <f>SUM(G14:G19)</f>
        <v>52000</v>
      </c>
      <c r="H20" s="19"/>
      <c r="I20" s="7"/>
    </row>
  </sheetData>
  <phoneticPr fontI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9D97F-13B3-47EC-972C-0BD3A41D9C3D}">
  <sheetPr>
    <pageSetUpPr fitToPage="1"/>
  </sheetPr>
  <dimension ref="B2:I17"/>
  <sheetViews>
    <sheetView workbookViewId="0">
      <selection activeCell="E17" sqref="E17"/>
    </sheetView>
  </sheetViews>
  <sheetFormatPr defaultColWidth="9" defaultRowHeight="18"/>
  <cols>
    <col min="1" max="1" width="3.8984375" style="1" customWidth="1"/>
    <col min="2" max="2" width="6.3984375" style="1" customWidth="1"/>
    <col min="3" max="3" width="7.09765625" style="1" customWidth="1"/>
    <col min="4" max="4" width="14.5" style="1" customWidth="1"/>
    <col min="5" max="7" width="9" style="2"/>
    <col min="8" max="8" width="22.8984375" style="15" customWidth="1"/>
    <col min="9" max="9" width="2.59765625" style="1" customWidth="1"/>
    <col min="10" max="16384" width="9" style="1"/>
  </cols>
  <sheetData>
    <row r="2" spans="2:9">
      <c r="B2" s="1" t="s">
        <v>153</v>
      </c>
    </row>
    <row r="3" spans="2:9" ht="18.600000000000001" thickBot="1">
      <c r="B3" s="1" t="s">
        <v>0</v>
      </c>
    </row>
    <row r="4" spans="2:9" ht="18.600000000000001" thickBot="1">
      <c r="B4" s="5" t="s">
        <v>1</v>
      </c>
      <c r="C4" s="5" t="s">
        <v>2</v>
      </c>
      <c r="D4" s="5" t="s">
        <v>62</v>
      </c>
      <c r="E4" s="6" t="s">
        <v>3</v>
      </c>
      <c r="F4" s="6" t="s">
        <v>4</v>
      </c>
      <c r="G4" s="6" t="s">
        <v>5</v>
      </c>
      <c r="H4" s="16" t="s">
        <v>6</v>
      </c>
      <c r="I4" s="5"/>
    </row>
    <row r="5" spans="2:9">
      <c r="B5" s="1" t="s">
        <v>24</v>
      </c>
      <c r="G5" s="2">
        <f>E5-F5</f>
        <v>0</v>
      </c>
    </row>
    <row r="6" spans="2:9">
      <c r="B6" s="10" t="s">
        <v>7</v>
      </c>
      <c r="C6" s="10"/>
      <c r="D6" s="10"/>
      <c r="E6" s="11"/>
      <c r="F6" s="11"/>
      <c r="G6" s="11">
        <f>E6-F6</f>
        <v>0</v>
      </c>
      <c r="H6" s="17"/>
      <c r="I6" s="10"/>
    </row>
    <row r="7" spans="2:9">
      <c r="B7" s="10"/>
      <c r="C7" s="10" t="s">
        <v>154</v>
      </c>
      <c r="D7" s="10"/>
      <c r="E7" s="11">
        <v>5000</v>
      </c>
      <c r="F7" s="11">
        <v>0</v>
      </c>
      <c r="G7" s="11">
        <f>E7-F7</f>
        <v>5000</v>
      </c>
      <c r="H7" s="17"/>
      <c r="I7" s="10"/>
    </row>
    <row r="8" spans="2:9" ht="18.600000000000001" thickBot="1">
      <c r="B8" s="3"/>
      <c r="C8" s="3" t="s">
        <v>155</v>
      </c>
      <c r="D8" s="3"/>
      <c r="E8" s="4">
        <v>15000</v>
      </c>
      <c r="F8" s="4">
        <v>0</v>
      </c>
      <c r="G8" s="4">
        <f>E8-F8</f>
        <v>15000</v>
      </c>
      <c r="H8" s="18"/>
      <c r="I8" s="3"/>
    </row>
    <row r="9" spans="2:9" ht="19.2" thickTop="1" thickBot="1">
      <c r="B9" s="9" t="s">
        <v>10</v>
      </c>
      <c r="C9" s="9"/>
      <c r="D9" s="9"/>
      <c r="E9" s="8">
        <f>SUM(E5:E8)</f>
        <v>20000</v>
      </c>
      <c r="F9" s="8">
        <f>SUM(F5:F8)</f>
        <v>0</v>
      </c>
      <c r="G9" s="8">
        <f>SUM(G5:G8)</f>
        <v>20000</v>
      </c>
      <c r="H9" s="19"/>
      <c r="I9" s="7"/>
    </row>
    <row r="11" spans="2:9" ht="18.600000000000001" thickBot="1">
      <c r="B11" s="1" t="s">
        <v>11</v>
      </c>
    </row>
    <row r="12" spans="2:9" ht="18.600000000000001" thickBot="1">
      <c r="B12" s="5" t="s">
        <v>1</v>
      </c>
      <c r="C12" s="5" t="s">
        <v>2</v>
      </c>
      <c r="D12" s="5" t="s">
        <v>76</v>
      </c>
      <c r="E12" s="6" t="s">
        <v>3</v>
      </c>
      <c r="F12" s="6" t="s">
        <v>4</v>
      </c>
      <c r="G12" s="6" t="s">
        <v>5</v>
      </c>
      <c r="H12" s="16" t="s">
        <v>6</v>
      </c>
      <c r="I12" s="5"/>
    </row>
    <row r="13" spans="2:9">
      <c r="B13" s="1" t="s">
        <v>156</v>
      </c>
    </row>
    <row r="14" spans="2:9">
      <c r="B14" s="10"/>
      <c r="C14" s="10" t="s">
        <v>12</v>
      </c>
      <c r="D14" s="10"/>
      <c r="E14" s="11">
        <v>10000</v>
      </c>
      <c r="F14" s="11">
        <v>0</v>
      </c>
      <c r="G14" s="11">
        <f>E14-F14</f>
        <v>10000</v>
      </c>
      <c r="H14" s="17"/>
      <c r="I14" s="10"/>
    </row>
    <row r="15" spans="2:9">
      <c r="B15" s="10"/>
      <c r="C15" s="10" t="s">
        <v>18</v>
      </c>
      <c r="D15" s="10"/>
      <c r="E15" s="11">
        <v>5000</v>
      </c>
      <c r="F15" s="11">
        <v>0</v>
      </c>
      <c r="G15" s="11">
        <f>E15-F15</f>
        <v>5000</v>
      </c>
      <c r="H15" s="17"/>
      <c r="I15" s="10"/>
    </row>
    <row r="16" spans="2:9" ht="18.600000000000001" thickBot="1">
      <c r="B16" s="10"/>
      <c r="C16" s="10" t="s">
        <v>14</v>
      </c>
      <c r="D16" s="10"/>
      <c r="E16" s="11">
        <v>5000</v>
      </c>
      <c r="F16" s="11">
        <v>0</v>
      </c>
      <c r="G16" s="11">
        <f t="shared" ref="G16" si="0">E16-F16</f>
        <v>5000</v>
      </c>
      <c r="H16" s="17"/>
      <c r="I16" s="10"/>
    </row>
    <row r="17" spans="2:9" ht="19.2" thickTop="1" thickBot="1">
      <c r="B17" s="9" t="s">
        <v>10</v>
      </c>
      <c r="C17" s="9"/>
      <c r="D17" s="9"/>
      <c r="E17" s="8">
        <f>SUM(E14:E16)</f>
        <v>20000</v>
      </c>
      <c r="F17" s="8">
        <f>SUM(F14:F16)</f>
        <v>0</v>
      </c>
      <c r="G17" s="8">
        <f>SUM(G14:G16)</f>
        <v>20000</v>
      </c>
      <c r="H17" s="19"/>
      <c r="I17" s="7"/>
    </row>
  </sheetData>
  <phoneticPr fontI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67E1E-0A15-4EC3-A0D4-F852175217F1}">
  <sheetPr>
    <pageSetUpPr fitToPage="1"/>
  </sheetPr>
  <dimension ref="B2:I16"/>
  <sheetViews>
    <sheetView workbookViewId="0">
      <selection activeCell="B14" sqref="B14"/>
    </sheetView>
  </sheetViews>
  <sheetFormatPr defaultColWidth="9" defaultRowHeight="18"/>
  <cols>
    <col min="1" max="1" width="3.8984375" style="1" customWidth="1"/>
    <col min="2" max="2" width="6.3984375" style="1" customWidth="1"/>
    <col min="3" max="3" width="7.09765625" style="1" customWidth="1"/>
    <col min="4" max="4" width="14.5" style="1" customWidth="1"/>
    <col min="5" max="7" width="9" style="2"/>
    <col min="8" max="8" width="22.8984375" style="15" customWidth="1"/>
    <col min="9" max="9" width="2.59765625" style="1" customWidth="1"/>
    <col min="10" max="16384" width="9" style="1"/>
  </cols>
  <sheetData>
    <row r="2" spans="2:9">
      <c r="B2" s="1" t="s">
        <v>168</v>
      </c>
    </row>
    <row r="3" spans="2:9" ht="18.600000000000001" thickBot="1">
      <c r="B3" s="1" t="s">
        <v>0</v>
      </c>
    </row>
    <row r="4" spans="2:9" ht="18.600000000000001" thickBot="1">
      <c r="B4" s="5" t="s">
        <v>1</v>
      </c>
      <c r="C4" s="5" t="s">
        <v>2</v>
      </c>
      <c r="D4" s="5" t="s">
        <v>62</v>
      </c>
      <c r="E4" s="6" t="s">
        <v>3</v>
      </c>
      <c r="F4" s="6" t="s">
        <v>4</v>
      </c>
      <c r="G4" s="6" t="s">
        <v>5</v>
      </c>
      <c r="H4" s="16" t="s">
        <v>6</v>
      </c>
      <c r="I4" s="5"/>
    </row>
    <row r="5" spans="2:9">
      <c r="B5" s="1" t="s">
        <v>24</v>
      </c>
      <c r="G5" s="2">
        <f>E5-F5</f>
        <v>0</v>
      </c>
    </row>
    <row r="6" spans="2:9">
      <c r="B6" s="10" t="s">
        <v>7</v>
      </c>
      <c r="C6" s="10"/>
      <c r="D6" s="10"/>
      <c r="E6" s="11"/>
      <c r="F6" s="11"/>
      <c r="G6" s="11">
        <f>E6-F6</f>
        <v>0</v>
      </c>
      <c r="H6" s="17"/>
      <c r="I6" s="10"/>
    </row>
    <row r="7" spans="2:9">
      <c r="B7" s="10"/>
      <c r="C7" s="10" t="s">
        <v>157</v>
      </c>
      <c r="D7" s="10"/>
      <c r="E7" s="11">
        <v>5000</v>
      </c>
      <c r="F7" s="11">
        <v>0</v>
      </c>
      <c r="G7" s="11">
        <f>E7-F7</f>
        <v>5000</v>
      </c>
      <c r="H7" s="17"/>
      <c r="I7" s="10"/>
    </row>
    <row r="8" spans="2:9" ht="18.600000000000001" thickBot="1">
      <c r="B8" s="3"/>
      <c r="C8" s="3"/>
      <c r="D8" s="3"/>
      <c r="E8" s="4"/>
      <c r="F8" s="4">
        <v>0</v>
      </c>
      <c r="G8" s="4">
        <f>E8-F8</f>
        <v>0</v>
      </c>
      <c r="H8" s="18"/>
      <c r="I8" s="3"/>
    </row>
    <row r="9" spans="2:9" ht="19.2" thickTop="1" thickBot="1">
      <c r="B9" s="9" t="s">
        <v>10</v>
      </c>
      <c r="C9" s="9"/>
      <c r="D9" s="9"/>
      <c r="E9" s="8">
        <f>SUM(E5:E8)</f>
        <v>5000</v>
      </c>
      <c r="F9" s="8">
        <f>SUM(F5:F8)</f>
        <v>0</v>
      </c>
      <c r="G9" s="8">
        <f>SUM(G5:G8)</f>
        <v>5000</v>
      </c>
      <c r="H9" s="19"/>
      <c r="I9" s="7"/>
    </row>
    <row r="11" spans="2:9" ht="18.600000000000001" thickBot="1">
      <c r="B11" s="1" t="s">
        <v>11</v>
      </c>
    </row>
    <row r="12" spans="2:9" ht="18.600000000000001" thickBot="1">
      <c r="B12" s="5" t="s">
        <v>1</v>
      </c>
      <c r="C12" s="5" t="s">
        <v>2</v>
      </c>
      <c r="D12" s="5" t="s">
        <v>76</v>
      </c>
      <c r="E12" s="6" t="s">
        <v>3</v>
      </c>
      <c r="F12" s="6" t="s">
        <v>4</v>
      </c>
      <c r="G12" s="6" t="s">
        <v>5</v>
      </c>
      <c r="H12" s="16" t="s">
        <v>6</v>
      </c>
      <c r="I12" s="5"/>
    </row>
    <row r="13" spans="2:9">
      <c r="B13" s="1" t="s">
        <v>169</v>
      </c>
    </row>
    <row r="14" spans="2:9">
      <c r="B14" s="10"/>
      <c r="C14" s="10" t="s">
        <v>12</v>
      </c>
      <c r="D14" s="10"/>
      <c r="E14" s="11">
        <v>3000</v>
      </c>
      <c r="F14" s="11">
        <v>0</v>
      </c>
      <c r="G14" s="11">
        <f>E14-F14</f>
        <v>3000</v>
      </c>
      <c r="H14" s="17"/>
      <c r="I14" s="10"/>
    </row>
    <row r="15" spans="2:9" ht="18.600000000000001" thickBot="1">
      <c r="B15" s="10"/>
      <c r="C15" s="10" t="s">
        <v>14</v>
      </c>
      <c r="D15" s="10"/>
      <c r="E15" s="11">
        <v>2000</v>
      </c>
      <c r="F15" s="11">
        <v>0</v>
      </c>
      <c r="G15" s="11">
        <f t="shared" ref="G15" si="0">E15-F15</f>
        <v>2000</v>
      </c>
      <c r="H15" s="17"/>
      <c r="I15" s="10"/>
    </row>
    <row r="16" spans="2:9" ht="19.2" thickTop="1" thickBot="1">
      <c r="B16" s="9" t="s">
        <v>10</v>
      </c>
      <c r="C16" s="9"/>
      <c r="D16" s="9"/>
      <c r="E16" s="8">
        <f>SUM(E14:E15)</f>
        <v>5000</v>
      </c>
      <c r="F16" s="8">
        <f>SUM(F14:F15)</f>
        <v>0</v>
      </c>
      <c r="G16" s="8">
        <f>SUM(G14:G15)</f>
        <v>5000</v>
      </c>
      <c r="H16" s="19"/>
      <c r="I16" s="7"/>
    </row>
  </sheetData>
  <phoneticPr fontI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比較</vt:lpstr>
      <vt:lpstr>2023</vt:lpstr>
      <vt:lpstr>居場所2023</vt:lpstr>
      <vt:lpstr>空き家2023</vt:lpstr>
      <vt:lpstr>交流2023</vt:lpstr>
      <vt:lpstr>学用服2023</vt:lpstr>
      <vt:lpstr>農業2023</vt:lpstr>
      <vt:lpstr>映像2023</vt:lpstr>
      <vt:lpstr>施策2023</vt:lpstr>
      <vt:lpstr>その他2023</vt:lpstr>
      <vt:lpstr>科目例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2020-09-24T23:54:01Z</dcterms:created>
  <dcterms:modified xsi:type="dcterms:W3CDTF">2023-03-02T11:35:51Z</dcterms:modified>
</cp:coreProperties>
</file>